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2"/>
  </bookViews>
  <sheets>
    <sheet name="2012" sheetId="1" r:id="rId1"/>
    <sheet name="2013" sheetId="2" r:id="rId2"/>
    <sheet name="Лист3" sheetId="3" r:id="rId3"/>
  </sheets>
  <externalReferences>
    <externalReference r:id="rId6"/>
  </externalReferences>
  <definedNames>
    <definedName name="_xlnm.Print_Area" localSheetId="1">'2013'!$A$1:$Y$37</definedName>
  </definedNames>
  <calcPr fullCalcOnLoad="1"/>
</workbook>
</file>

<file path=xl/sharedStrings.xml><?xml version="1.0" encoding="utf-8"?>
<sst xmlns="http://schemas.openxmlformats.org/spreadsheetml/2006/main" count="369" uniqueCount="144">
  <si>
    <t>ОАО КУМЗ</t>
  </si>
  <si>
    <t>Приложение к служ. зап. №06/05  от 12.01.2011</t>
  </si>
  <si>
    <t>ОГЭ</t>
  </si>
  <si>
    <t>Энергоноситель</t>
  </si>
  <si>
    <t>Ед. изм.</t>
  </si>
  <si>
    <t xml:space="preserve">период регул 2012 </t>
  </si>
  <si>
    <t>Поставщик</t>
  </si>
  <si>
    <t>Цены  поставки</t>
  </si>
  <si>
    <t xml:space="preserve">Тариф на услуги по передаче </t>
  </si>
  <si>
    <t>Тариф ОАО КУМЗ с услугами по передаче</t>
  </si>
  <si>
    <t xml:space="preserve"> % изм. 2012/2011</t>
  </si>
  <si>
    <t>Нормативный документ</t>
  </si>
  <si>
    <t>Номер</t>
  </si>
  <si>
    <t>Дата</t>
  </si>
  <si>
    <t>Теплоэнергия в горячей воде</t>
  </si>
  <si>
    <t>Гкал</t>
  </si>
  <si>
    <t>с 01.01</t>
  </si>
  <si>
    <t xml:space="preserve">ЗАО "КТК" </t>
  </si>
  <si>
    <t>197-ПК пост. РЭК СО п.271</t>
  </si>
  <si>
    <t>разность тарифов ОАО КУМЗ и покупки</t>
  </si>
  <si>
    <t>197-ПК пост. РЭК СО п.275.2</t>
  </si>
  <si>
    <t>с 01.07</t>
  </si>
  <si>
    <t>с 01.09.</t>
  </si>
  <si>
    <t>ОАО "ТГК-9"</t>
  </si>
  <si>
    <t>199-ПК пост. РЭК СО п. 3</t>
  </si>
  <si>
    <t>197-ПК пост. РЭК СО п.275.1</t>
  </si>
  <si>
    <t>ООО Энергокомплекс</t>
  </si>
  <si>
    <t>197-ПК пост. РЭК СО п.280</t>
  </si>
  <si>
    <t>Теплоэнергия в паре</t>
  </si>
  <si>
    <t>Теплоноситель (горячая вода - конденсат)</t>
  </si>
  <si>
    <t>куб. м</t>
  </si>
  <si>
    <t>205-ПК пост. РЭК СО п.71</t>
  </si>
  <si>
    <t>Теплоноситель для подпитки паровых котлов (конденсат)</t>
  </si>
  <si>
    <t>205-ПК пост. РЭК СО п.68.1</t>
  </si>
  <si>
    <t>Теплоноситель для подпитки теплосети</t>
  </si>
  <si>
    <t>205-ПК пост. РЭК СО п.68.2</t>
  </si>
  <si>
    <t xml:space="preserve">Теплоноситель </t>
  </si>
  <si>
    <t>205-ПК пост. РЭК СО п.69</t>
  </si>
  <si>
    <t>Водоотведение сточных вод (ХБК)</t>
  </si>
  <si>
    <t>ОАО Водоканал</t>
  </si>
  <si>
    <r>
      <t>185-ПК пост. РЭК СО п.161.4</t>
    </r>
    <r>
      <rPr>
        <b/>
        <sz val="9"/>
        <color indexed="10"/>
        <rFont val="Arial Cyr"/>
        <family val="0"/>
      </rPr>
      <t>+ пост. Главы города №1411 от 29.11.11</t>
    </r>
  </si>
  <si>
    <t>разность тарифов ОАО "КУМЗ" и ОАО "Водоканал" (п. 163.4-п.161.4)</t>
  </si>
  <si>
    <t>185-ПК пост. РЭК СО п.163.4</t>
  </si>
  <si>
    <t>Питьевая вода</t>
  </si>
  <si>
    <r>
      <t>185-ПК пост. РЭК СО п.161.1</t>
    </r>
    <r>
      <rPr>
        <b/>
        <sz val="9"/>
        <color indexed="10"/>
        <rFont val="Arial Cyr"/>
        <family val="0"/>
      </rPr>
      <t>+ пост. Главы города №455 от 25.01.12</t>
    </r>
  </si>
  <si>
    <t xml:space="preserve"> разность тарифов ОАО "КУМЗ" и ОАО "Водоканал" (п. 163.2-п.161.1)</t>
  </si>
  <si>
    <t>185-ПК пост. РЭК СО п.163.2</t>
  </si>
  <si>
    <t>СУАЛ УАЗ</t>
  </si>
  <si>
    <t>185-ПК пост. РЭК СО п.164.1</t>
  </si>
  <si>
    <t>разность тарифов ОАО "КУМЗ" и СУАЛ-УАЗ (п. 163.1-п.164.1)</t>
  </si>
  <si>
    <t>185-ПК пост. РЭК СО п.163.1</t>
  </si>
  <si>
    <t>Техническая  вода</t>
  </si>
  <si>
    <t>185-ПК пост. РЭК СО п.164.2</t>
  </si>
  <si>
    <t>разность тарифов ОАО "КУМЗ" и СУАЛ-УАЗ (п. 163.3-п.164.2)</t>
  </si>
  <si>
    <t>185-ПК пост. РЭК СО п.163.3</t>
  </si>
  <si>
    <t>Природный газ</t>
  </si>
  <si>
    <t>тыс. куб. м</t>
  </si>
  <si>
    <t>ЗАО "Газэкс" (транспортировка)**</t>
  </si>
  <si>
    <t>письмо ЗАО "Газэкс" №194-ю от 28.12.2011г.</t>
  </si>
  <si>
    <t>письмо ЗАО "Газэкс" №62-ю от 28.07.2012г.</t>
  </si>
  <si>
    <t>ЗАО "Уралсевергаз" (поставка)*</t>
  </si>
  <si>
    <t xml:space="preserve">ФСТ НР 412-Э/2 </t>
  </si>
  <si>
    <t xml:space="preserve">ФСТ НР 375-Э/4 </t>
  </si>
  <si>
    <t>ФСТ 89-Э/2</t>
  </si>
  <si>
    <t>Примечание</t>
  </si>
  <si>
    <t>* 'Цена тыс. куб. м по поставке природного газа равна 2588* 7983/7900+56,23 = 2671,42 рублей, где</t>
  </si>
  <si>
    <t>7983/7900 - пересчет цена газа в зависимости от калорийности. 7900- нормативный показатель, 7983- среднегодовой за 2011 год, меняется ежемесячно.</t>
  </si>
  <si>
    <t>56,23 - надбавка для ЗАО "Уралсевергаз" по пост. ФСТ 375-э/4</t>
  </si>
  <si>
    <t>** 'Цена тыс. куб. м по транспортировке природного газа равна 196,56+28,63+7,16 = 232,35 рублей, где</t>
  </si>
  <si>
    <t>35,79 ='28,63+7,16 - пост. РЭК СО от 20.06.2012г. №74-ПК</t>
  </si>
  <si>
    <t>с 01 июля 2012 года</t>
  </si>
  <si>
    <t>* 'Цена тыс. куб. м по поставке природного газа равна 2 963* 7 983/7 900+70,57 = 3 064,70 рублей, где</t>
  </si>
  <si>
    <r>
      <t xml:space="preserve">70 57 - надбавка для ЗАО "Уралсевергаз" по пост. ФСТ </t>
    </r>
    <r>
      <rPr>
        <sz val="9"/>
        <color indexed="9"/>
        <rFont val="Arial Cyr"/>
        <family val="0"/>
      </rPr>
      <t>375-э/4</t>
    </r>
  </si>
  <si>
    <t>30,68 =24,54+6,14 - пост. РЭК СО от 20.06.2012г. №74-ПК</t>
  </si>
  <si>
    <t>28,63+7,16 - надбавка для ЗАО "ГАЗЭКС" по пост. Правительства СО №1865-ПП от 22 декабря 2010г.</t>
  </si>
  <si>
    <r>
      <t>Цены поставки и тарифы на услуги по передаче энергоноресурсов на 2012 год рублей (указаны без НДС)</t>
    </r>
    <r>
      <rPr>
        <b/>
        <sz val="13"/>
        <rFont val="Arial Cyr"/>
        <family val="0"/>
      </rPr>
      <t xml:space="preserve"> </t>
    </r>
  </si>
  <si>
    <t>2588- цена тыс. куб. м по пост. ФСТ 412-э/2 для Свердловской обасти;</t>
  </si>
  <si>
    <t>196,56- цена транспортировки тыс. куб. м по пост. ФСТ 375-э/4 для ЗАО "ГАЗЭКС" для потребителей с объемом потреблениея от 10 до 100 млн. т в год;</t>
  </si>
  <si>
    <t>2 963- цена тыс. куб. м по пост. ФСТ 89-э/2 от 04.05.12г. для Свердловской обасти;</t>
  </si>
  <si>
    <r>
      <t>Цены поставки и тарифы на услуги по передаче энергоресурсов на 2013 год рублей (указаны без НДС)</t>
    </r>
    <r>
      <rPr>
        <b/>
        <sz val="13"/>
        <rFont val="Arial Cyr"/>
        <family val="0"/>
      </rPr>
      <t xml:space="preserve"> </t>
    </r>
  </si>
  <si>
    <t xml:space="preserve"> % изм. 2013/2012</t>
  </si>
  <si>
    <t>207-ПК пост. РЭК СО п.242</t>
  </si>
  <si>
    <t>207-ПК пост. РЭК СО п.245.2</t>
  </si>
  <si>
    <t>208-ПК пост. РЭК СО п.3</t>
  </si>
  <si>
    <t>207-ПК пост. РЭК СО п.245.1</t>
  </si>
  <si>
    <t>207-ПК пост. РЭК СО п.249</t>
  </si>
  <si>
    <t>209-ПК пост. РЭК СО п.73.1</t>
  </si>
  <si>
    <t>209-ПК пост. РЭК СО п.78.1</t>
  </si>
  <si>
    <t>209-ПК пост. РЭК СО п.78.2</t>
  </si>
  <si>
    <t>209-ПК пост. РЭК СО п.72.1</t>
  </si>
  <si>
    <t>разность тарифов ОАО "КУМЗ" и ОАО "Водоканал" (п. 149.4-п.147.4)</t>
  </si>
  <si>
    <t>198-ПК пост. РЭК СО п.149,4</t>
  </si>
  <si>
    <t xml:space="preserve"> разность тарифов ОАО "КУМЗ" и ОАО "Водоканал" (п. 149.2-п.147.1)</t>
  </si>
  <si>
    <t>198-ПК пост. РЭК СО п.149,2</t>
  </si>
  <si>
    <t>198-ПК пост. РЭК СО п.150.1</t>
  </si>
  <si>
    <t>разность тарифов ОАО "КУМЗ" и СУАЛ-УАЗ (п. 149.1-п.150.1)</t>
  </si>
  <si>
    <t>198-ПК пост. РЭК СО п.149,1</t>
  </si>
  <si>
    <t>198-ПК пост. РЭК СО п.150.2</t>
  </si>
  <si>
    <t>разность тарифов ОАО "КУМЗ" и СУАЛ-УАЗ (п. 149.3-п.150.2)</t>
  </si>
  <si>
    <t>198-ПК пост. РЭК СО п.149,3</t>
  </si>
  <si>
    <t>письмо ЗАО "Газэкс"  #10  от 14.01.2013г.</t>
  </si>
  <si>
    <t>196,56- цена транспортировки тыс. куб. м по пост. ФСТ 375-э/4 для ЗАО "ГАЗЭКС" для потребителей с объемом потребления от 10 до 100 млн. т в год;</t>
  </si>
  <si>
    <t>одноставочный</t>
  </si>
  <si>
    <t>население (с НДС)</t>
  </si>
  <si>
    <t>198-ПК пост. РЭК СО п.147.4 +решение гор.думы № 28 от 14.11.2012г.</t>
  </si>
  <si>
    <t>198-ПК пост. РЭК СО п.147,1+ решение гор.думы № 483 от 18.04.2012г.</t>
  </si>
  <si>
    <t>период регулирования</t>
  </si>
  <si>
    <t>с 01.01.2013г. по 30.06.2013г.</t>
  </si>
  <si>
    <t>с 01.07.2013г. по 31.12.2013г.</t>
  </si>
  <si>
    <t>Тариф покупки</t>
  </si>
  <si>
    <r>
      <t>Цены поставки и тарифы на услуги по передаче энергоресурсов на 2014 год рублей (указаны без НДС)</t>
    </r>
    <r>
      <rPr>
        <b/>
        <sz val="13"/>
        <rFont val="Arial Cyr"/>
        <family val="0"/>
      </rPr>
      <t xml:space="preserve"> </t>
    </r>
  </si>
  <si>
    <t>период регул 2014</t>
  </si>
  <si>
    <t xml:space="preserve"> % изм. 2014/2013</t>
  </si>
  <si>
    <t>Номер, дата</t>
  </si>
  <si>
    <t>электроэнергия</t>
  </si>
  <si>
    <t>Горячее водоснабжение</t>
  </si>
  <si>
    <t>130-ПК от 13.12.13 пост.РЭК СО п.58.2</t>
  </si>
  <si>
    <t>куб.м</t>
  </si>
  <si>
    <t>144-ПК пост.РЭК СО  п.1.</t>
  </si>
  <si>
    <t>123-ПК от 13.12.13 пост.РЭК СО п.204</t>
  </si>
  <si>
    <t>123-ПК пост. РЭК СО п.207.2</t>
  </si>
  <si>
    <t>123-ПК от 13.12.13 пост. РЭК СО п.3</t>
  </si>
  <si>
    <t>123-ПК пост. РЭК СО п.207.1</t>
  </si>
  <si>
    <t>136-ПК от 18.12.13 пост. РЭК СО п.3</t>
  </si>
  <si>
    <t>126-ПК от 13.12.13 пост. РЭК СО п.78.2</t>
  </si>
  <si>
    <t>126-ПК от 13.12.13 пост. РЭК СО п.82.1</t>
  </si>
  <si>
    <t>126-ПК от 13.12.13 пост. РЭК СО п.82.2</t>
  </si>
  <si>
    <t>126-ПК от 13.12.13 пост. РЭК СО п.77.1</t>
  </si>
  <si>
    <t>127-ПК пост. РЭК СО п.131.4 +решение гор.думы № 28 от 14.11.2012г.</t>
  </si>
  <si>
    <t>127-ПК пост. РЭК СО п.133.2</t>
  </si>
  <si>
    <t>127-ПК пост. РЭК СО п.131.1+ решение гор.думы № 483 от 18.04.2012г.</t>
  </si>
  <si>
    <t>127-ПК пост. РЭК СО п.133.1</t>
  </si>
  <si>
    <t>127-ПК пост. РЭК СО п.134.1</t>
  </si>
  <si>
    <t>127-ПК от 13.12.13 пост. РЭК СО п.134.2</t>
  </si>
  <si>
    <t>письмо ЗАО "Газэкс"  №10  от 14.01.2013г.</t>
  </si>
  <si>
    <t>Приказ ФСТ 177-Э/2 от 26.09.2013</t>
  </si>
  <si>
    <t>ФСТ 353-э/7 от 11.12.12</t>
  </si>
  <si>
    <t>с 01.04</t>
  </si>
  <si>
    <t>ФСТ110-э/4</t>
  </si>
  <si>
    <t>ФСТ 353-э/7</t>
  </si>
  <si>
    <t>с 01 июля 2013 года</t>
  </si>
  <si>
    <t>* 'Цена тыс. куб. м по поставке природного газа равна 3290* 7 983/7 900+70,26 = 3 394,83 рублей, где</t>
  </si>
  <si>
    <t>3290- цена тыс. куб. м по пост. ФСТ 89-э/2 от 04.05.12г. для Свердловской области;</t>
  </si>
  <si>
    <t>70 26 - надбавка для ЗАО "Уралсевергаз" по пост. ФСТ 375-э/4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</si>
</sst>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#,##0.00_ ;\-#,##0.00\ "/>
    <numFmt numFmtId="166" formatCode="dd/mm/yy;@"/>
    <numFmt numFmtId="167" formatCode="_-* #,##0_р_._-;\-* #,##0_р_._-;_-* &quot;-&quot;??_р_._-;_-@_-"/>
    <numFmt numFmtId="168" formatCode="_-* #,##0.000_р_._-;\-* #,##0.000_р_._-;_-* &quot;-&quot;??_р_._-;_-@_-"/>
  </numFmts>
  <fonts count="18">
    <font>
      <sz val="10"/>
      <name val="Arial Cyr"/>
      <family val="0"/>
    </font>
    <font>
      <sz val="10"/>
      <color indexed="9"/>
      <name val="Arial Cyr"/>
      <family val="0"/>
    </font>
    <font>
      <b/>
      <sz val="13"/>
      <name val="Arial Cyr"/>
      <family val="2"/>
    </font>
    <font>
      <sz val="9"/>
      <name val="Arial Cyr"/>
      <family val="2"/>
    </font>
    <font>
      <b/>
      <sz val="9"/>
      <color indexed="56"/>
      <name val="Arial Cyr"/>
      <family val="0"/>
    </font>
    <font>
      <b/>
      <sz val="9"/>
      <name val="Arial Cyr"/>
      <family val="0"/>
    </font>
    <font>
      <sz val="9"/>
      <color indexed="18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b/>
      <sz val="9"/>
      <color indexed="18"/>
      <name val="Arial Cyr"/>
      <family val="0"/>
    </font>
    <font>
      <sz val="9"/>
      <color indexed="9"/>
      <name val="Arial Cyr"/>
      <family val="2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2"/>
    </font>
    <font>
      <b/>
      <sz val="9"/>
      <color indexed="9"/>
      <name val="Arial Cyr"/>
      <family val="0"/>
    </font>
    <font>
      <b/>
      <u val="single"/>
      <sz val="10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3" fontId="0" fillId="2" borderId="0" xfId="20" applyFill="1" applyAlignment="1">
      <alignment/>
    </xf>
    <xf numFmtId="0" fontId="1" fillId="2" borderId="0" xfId="0" applyFont="1" applyFill="1" applyAlignment="1" quotePrefix="1">
      <alignment horizontal="right"/>
    </xf>
    <xf numFmtId="14" fontId="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43" fontId="5" fillId="3" borderId="3" xfId="20" applyFont="1" applyFill="1" applyBorder="1" applyAlignment="1">
      <alignment horizontal="center" vertical="center"/>
    </xf>
    <xf numFmtId="43" fontId="5" fillId="3" borderId="2" xfId="20" applyFont="1" applyFill="1" applyBorder="1" applyAlignment="1">
      <alignment horizontal="center" vertical="center"/>
    </xf>
    <xf numFmtId="10" fontId="3" fillId="3" borderId="3" xfId="19" applyNumberFormat="1" applyFont="1" applyFill="1" applyBorder="1" applyAlignment="1">
      <alignment horizontal="center" vertical="center"/>
    </xf>
    <xf numFmtId="43" fontId="5" fillId="2" borderId="3" xfId="0" applyNumberFormat="1" applyFont="1" applyFill="1" applyBorder="1" applyAlignment="1">
      <alignment horizontal="center" vertical="center" wrapText="1"/>
    </xf>
    <xf numFmtId="10" fontId="3" fillId="2" borderId="3" xfId="19" applyNumberFormat="1" applyFont="1" applyFill="1" applyBorder="1" applyAlignment="1">
      <alignment horizontal="center" vertical="center"/>
    </xf>
    <xf numFmtId="43" fontId="5" fillId="2" borderId="3" xfId="0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center" vertical="center"/>
    </xf>
    <xf numFmtId="43" fontId="5" fillId="2" borderId="2" xfId="2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0" fontId="3" fillId="2" borderId="3" xfId="19" applyNumberFormat="1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vertical="center"/>
    </xf>
    <xf numFmtId="43" fontId="5" fillId="2" borderId="2" xfId="2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43" fontId="5" fillId="2" borderId="3" xfId="2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43" fontId="6" fillId="2" borderId="3" xfId="2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5" fillId="2" borderId="3" xfId="0" applyNumberFormat="1" applyFont="1" applyFill="1" applyBorder="1" applyAlignment="1">
      <alignment vertical="center"/>
    </xf>
    <xf numFmtId="43" fontId="6" fillId="2" borderId="3" xfId="20" applyFont="1" applyFill="1" applyBorder="1" applyAlignment="1">
      <alignment horizontal="center" vertical="center"/>
    </xf>
    <xf numFmtId="43" fontId="6" fillId="2" borderId="3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43" fontId="9" fillId="2" borderId="3" xfId="20" applyFont="1" applyFill="1" applyBorder="1" applyAlignment="1">
      <alignment horizontal="center" vertical="center"/>
    </xf>
    <xf numFmtId="43" fontId="6" fillId="2" borderId="3" xfId="20" applyFont="1" applyFill="1" applyBorder="1" applyAlignment="1">
      <alignment/>
    </xf>
    <xf numFmtId="0" fontId="3" fillId="2" borderId="3" xfId="0" applyFont="1" applyFill="1" applyBorder="1" applyAlignment="1" quotePrefix="1">
      <alignment horizontal="center" vertical="center" wrapText="1"/>
    </xf>
    <xf numFmtId="166" fontId="5" fillId="2" borderId="3" xfId="0" applyNumberFormat="1" applyFont="1" applyFill="1" applyBorder="1" applyAlignment="1">
      <alignment vertical="center"/>
    </xf>
    <xf numFmtId="43" fontId="9" fillId="2" borderId="3" xfId="20" applyFont="1" applyFill="1" applyBorder="1" applyAlignment="1">
      <alignment horizontal="center" vertical="center" wrapText="1"/>
    </xf>
    <xf numFmtId="167" fontId="5" fillId="2" borderId="3" xfId="2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4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8" fontId="3" fillId="2" borderId="0" xfId="2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 quotePrefix="1">
      <alignment horizontal="left"/>
    </xf>
    <xf numFmtId="44" fontId="1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0" fillId="2" borderId="0" xfId="0" applyFont="1" applyFill="1" applyAlignment="1" quotePrefix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166" fontId="3" fillId="3" borderId="2" xfId="0" applyNumberFormat="1" applyFont="1" applyFill="1" applyBorder="1" applyAlignment="1" quotePrefix="1">
      <alignment horizontal="center" vertical="center"/>
    </xf>
    <xf numFmtId="166" fontId="3" fillId="3" borderId="4" xfId="0" applyNumberFormat="1" applyFont="1" applyFill="1" applyBorder="1" applyAlignment="1" quotePrefix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3" fontId="5" fillId="4" borderId="3" xfId="20" applyFont="1" applyFill="1" applyBorder="1" applyAlignment="1">
      <alignment horizontal="center" vertical="center"/>
    </xf>
    <xf numFmtId="43" fontId="3" fillId="2" borderId="3" xfId="20" applyFont="1" applyFill="1" applyBorder="1" applyAlignment="1">
      <alignment horizontal="center" vertical="center"/>
    </xf>
    <xf numFmtId="43" fontId="5" fillId="3" borderId="3" xfId="0" applyNumberFormat="1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/>
    </xf>
    <xf numFmtId="43" fontId="3" fillId="2" borderId="3" xfId="0" applyNumberFormat="1" applyFont="1" applyFill="1" applyBorder="1" applyAlignment="1">
      <alignment horizontal="center" vertical="center"/>
    </xf>
    <xf numFmtId="43" fontId="5" fillId="4" borderId="3" xfId="20" applyFont="1" applyFill="1" applyBorder="1" applyAlignment="1" quotePrefix="1">
      <alignment horizontal="center" vertical="center"/>
    </xf>
    <xf numFmtId="43" fontId="5" fillId="5" borderId="3" xfId="20" applyFont="1" applyFill="1" applyBorder="1" applyAlignment="1" quotePrefix="1">
      <alignment horizontal="center" vertical="center"/>
    </xf>
    <xf numFmtId="43" fontId="3" fillId="2" borderId="2" xfId="20" applyFont="1" applyFill="1" applyBorder="1" applyAlignment="1">
      <alignment horizontal="center" vertical="center"/>
    </xf>
    <xf numFmtId="43" fontId="5" fillId="5" borderId="3" xfId="2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 quotePrefix="1">
      <alignment horizontal="center" vertical="center"/>
    </xf>
    <xf numFmtId="43" fontId="3" fillId="5" borderId="3" xfId="2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3" fontId="5" fillId="4" borderId="3" xfId="0" applyNumberFormat="1" applyFont="1" applyFill="1" applyBorder="1" applyAlignment="1">
      <alignment horizontal="center" vertical="center"/>
    </xf>
    <xf numFmtId="43" fontId="3" fillId="2" borderId="3" xfId="2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vertical="center"/>
    </xf>
    <xf numFmtId="0" fontId="0" fillId="5" borderId="3" xfId="0" applyFill="1" applyBorder="1" applyAlignment="1">
      <alignment/>
    </xf>
    <xf numFmtId="43" fontId="3" fillId="2" borderId="2" xfId="20" applyFont="1" applyFill="1" applyBorder="1" applyAlignment="1">
      <alignment vertical="center"/>
    </xf>
    <xf numFmtId="0" fontId="3" fillId="4" borderId="3" xfId="0" applyFont="1" applyFill="1" applyBorder="1" applyAlignment="1" quotePrefix="1">
      <alignment horizontal="center" vertical="center" wrapText="1"/>
    </xf>
    <xf numFmtId="167" fontId="3" fillId="2" borderId="3" xfId="2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 quotePrefix="1">
      <alignment horizontal="center" vertical="center" wrapText="1"/>
    </xf>
    <xf numFmtId="44" fontId="3" fillId="2" borderId="6" xfId="0" applyNumberFormat="1" applyFont="1" applyFill="1" applyBorder="1" applyAlignment="1" quotePrefix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 quotePrefix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3" fontId="3" fillId="5" borderId="2" xfId="2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 quotePrefix="1">
      <alignment horizontal="center" vertical="center" wrapText="1"/>
    </xf>
    <xf numFmtId="0" fontId="5" fillId="3" borderId="3" xfId="0" applyFont="1" applyFill="1" applyBorder="1" applyAlignment="1" quotePrefix="1">
      <alignment horizontal="center" vertical="center" wrapText="1"/>
    </xf>
    <xf numFmtId="0" fontId="5" fillId="5" borderId="3" xfId="0" applyFont="1" applyFill="1" applyBorder="1" applyAlignment="1" quotePrefix="1">
      <alignment horizontal="center" vertical="center" wrapText="1"/>
    </xf>
    <xf numFmtId="14" fontId="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 wrapText="1"/>
    </xf>
    <xf numFmtId="44" fontId="4" fillId="3" borderId="10" xfId="0" applyNumberFormat="1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 quotePrefix="1">
      <alignment horizontal="center" vertical="center" wrapText="1"/>
    </xf>
    <xf numFmtId="44" fontId="4" fillId="2" borderId="10" xfId="0" applyNumberFormat="1" applyFont="1" applyFill="1" applyBorder="1" applyAlignment="1" quotePrefix="1">
      <alignment horizontal="center" vertical="center" wrapText="1"/>
    </xf>
    <xf numFmtId="44" fontId="4" fillId="2" borderId="8" xfId="0" applyNumberFormat="1" applyFont="1" applyFill="1" applyBorder="1" applyAlignment="1" quotePrefix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3" fillId="2" borderId="4" xfId="0" applyFont="1" applyFill="1" applyBorder="1" applyAlignment="1" quotePrefix="1">
      <alignment horizontal="center" vertical="center" wrapText="1"/>
    </xf>
    <xf numFmtId="0" fontId="3" fillId="2" borderId="6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 quotePrefix="1">
      <alignment horizontal="center" vertical="center"/>
    </xf>
    <xf numFmtId="43" fontId="5" fillId="3" borderId="2" xfId="20" applyFont="1" applyFill="1" applyBorder="1" applyAlignment="1">
      <alignment horizontal="center" vertical="center"/>
    </xf>
    <xf numFmtId="43" fontId="5" fillId="3" borderId="4" xfId="20" applyFont="1" applyFill="1" applyBorder="1" applyAlignment="1">
      <alignment horizontal="center" vertical="center"/>
    </xf>
    <xf numFmtId="43" fontId="5" fillId="3" borderId="6" xfId="2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 quotePrefix="1">
      <alignment horizontal="center" vertical="center" wrapText="1"/>
    </xf>
    <xf numFmtId="165" fontId="3" fillId="3" borderId="6" xfId="0" applyNumberFormat="1" applyFont="1" applyFill="1" applyBorder="1" applyAlignment="1" quotePrefix="1">
      <alignment horizontal="center" vertical="center" wrapText="1"/>
    </xf>
    <xf numFmtId="166" fontId="3" fillId="3" borderId="2" xfId="0" applyNumberFormat="1" applyFont="1" applyFill="1" applyBorder="1" applyAlignment="1" quotePrefix="1">
      <alignment horizontal="center" vertical="center"/>
    </xf>
    <xf numFmtId="166" fontId="3" fillId="3" borderId="4" xfId="0" applyNumberFormat="1" applyFont="1" applyFill="1" applyBorder="1" applyAlignment="1" quotePrefix="1">
      <alignment horizontal="center" vertical="center"/>
    </xf>
    <xf numFmtId="166" fontId="3" fillId="3" borderId="6" xfId="0" applyNumberFormat="1" applyFont="1" applyFill="1" applyBorder="1" applyAlignment="1" quotePrefix="1">
      <alignment horizontal="center" vertical="center"/>
    </xf>
    <xf numFmtId="43" fontId="5" fillId="2" borderId="2" xfId="0" applyNumberFormat="1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 quotePrefix="1">
      <alignment horizontal="center" vertical="center" wrapText="1"/>
    </xf>
    <xf numFmtId="165" fontId="3" fillId="6" borderId="4" xfId="0" applyNumberFormat="1" applyFont="1" applyFill="1" applyBorder="1" applyAlignment="1" quotePrefix="1">
      <alignment horizontal="center" vertical="center" wrapText="1"/>
    </xf>
    <xf numFmtId="165" fontId="3" fillId="6" borderId="6" xfId="0" applyNumberFormat="1" applyFont="1" applyFill="1" applyBorder="1" applyAlignment="1" quotePrefix="1">
      <alignment horizontal="center" vertical="center" wrapText="1"/>
    </xf>
    <xf numFmtId="166" fontId="3" fillId="2" borderId="2" xfId="0" applyNumberFormat="1" applyFont="1" applyFill="1" applyBorder="1" applyAlignment="1" quotePrefix="1">
      <alignment horizontal="center" vertical="center"/>
    </xf>
    <xf numFmtId="166" fontId="3" fillId="2" borderId="4" xfId="0" applyNumberFormat="1" applyFont="1" applyFill="1" applyBorder="1" applyAlignment="1" quotePrefix="1">
      <alignment horizontal="center" vertical="center"/>
    </xf>
    <xf numFmtId="166" fontId="3" fillId="2" borderId="6" xfId="0" applyNumberFormat="1" applyFont="1" applyFill="1" applyBorder="1" applyAlignment="1" quotePrefix="1">
      <alignment horizontal="center" vertical="center"/>
    </xf>
    <xf numFmtId="43" fontId="5" fillId="2" borderId="2" xfId="0" applyNumberFormat="1" applyFont="1" applyFill="1" applyBorder="1" applyAlignment="1">
      <alignment horizontal="center" vertical="center"/>
    </xf>
    <xf numFmtId="43" fontId="5" fillId="2" borderId="4" xfId="0" applyNumberFormat="1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 quotePrefix="1">
      <alignment horizontal="center" vertical="center" wrapText="1"/>
    </xf>
    <xf numFmtId="165" fontId="3" fillId="2" borderId="4" xfId="0" applyNumberFormat="1" applyFont="1" applyFill="1" applyBorder="1" applyAlignment="1" quotePrefix="1">
      <alignment horizontal="center" vertical="center" wrapText="1"/>
    </xf>
    <xf numFmtId="165" fontId="3" fillId="2" borderId="6" xfId="0" applyNumberFormat="1" applyFont="1" applyFill="1" applyBorder="1" applyAlignment="1" quotePrefix="1">
      <alignment horizontal="center" vertical="center" wrapText="1"/>
    </xf>
    <xf numFmtId="165" fontId="3" fillId="3" borderId="2" xfId="0" applyNumberFormat="1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5" fillId="2" borderId="2" xfId="20" applyFont="1" applyFill="1" applyBorder="1" applyAlignment="1">
      <alignment horizontal="center" vertical="center"/>
    </xf>
    <xf numFmtId="43" fontId="5" fillId="2" borderId="4" xfId="20" applyFont="1" applyFill="1" applyBorder="1" applyAlignment="1">
      <alignment horizontal="center" vertical="center"/>
    </xf>
    <xf numFmtId="43" fontId="5" fillId="2" borderId="6" xfId="20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 quotePrefix="1">
      <alignment horizontal="center" vertical="center" wrapText="1"/>
    </xf>
    <xf numFmtId="43" fontId="5" fillId="2" borderId="2" xfId="20" applyFont="1" applyFill="1" applyBorder="1" applyAlignment="1">
      <alignment vertical="center"/>
    </xf>
    <xf numFmtId="43" fontId="5" fillId="2" borderId="4" xfId="20" applyFont="1" applyFill="1" applyBorder="1" applyAlignment="1">
      <alignment vertical="center"/>
    </xf>
    <xf numFmtId="43" fontId="5" fillId="2" borderId="6" xfId="20" applyFont="1" applyFill="1" applyBorder="1" applyAlignment="1">
      <alignment vertical="center"/>
    </xf>
    <xf numFmtId="0" fontId="3" fillId="2" borderId="3" xfId="0" applyFont="1" applyFill="1" applyBorder="1" applyAlignment="1" quotePrefix="1">
      <alignment horizontal="center" vertical="center" wrapText="1"/>
    </xf>
    <xf numFmtId="43" fontId="5" fillId="2" borderId="11" xfId="20" applyFont="1" applyFill="1" applyBorder="1" applyAlignment="1">
      <alignment horizontal="center" vertical="center"/>
    </xf>
    <xf numFmtId="43" fontId="5" fillId="2" borderId="0" xfId="20" applyFont="1" applyFill="1" applyBorder="1" applyAlignment="1">
      <alignment horizontal="center" vertical="center"/>
    </xf>
    <xf numFmtId="43" fontId="5" fillId="2" borderId="1" xfId="2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 wrapText="1"/>
    </xf>
    <xf numFmtId="0" fontId="3" fillId="2" borderId="4" xfId="0" applyFont="1" applyFill="1" applyBorder="1" applyAlignment="1" quotePrefix="1">
      <alignment horizontal="center" vertical="center" wrapText="1"/>
    </xf>
    <xf numFmtId="0" fontId="3" fillId="2" borderId="6" xfId="0" applyFont="1" applyFill="1" applyBorder="1" applyAlignment="1" quotePrefix="1">
      <alignment horizontal="center" vertical="center" wrapText="1"/>
    </xf>
    <xf numFmtId="10" fontId="8" fillId="5" borderId="12" xfId="19" applyNumberFormat="1" applyFont="1" applyFill="1" applyBorder="1" applyAlignment="1">
      <alignment horizontal="center" vertical="center" wrapText="1"/>
    </xf>
    <xf numFmtId="10" fontId="8" fillId="5" borderId="5" xfId="19" applyNumberFormat="1" applyFont="1" applyFill="1" applyBorder="1" applyAlignment="1" quotePrefix="1">
      <alignment horizontal="center" vertical="center" wrapText="1"/>
    </xf>
    <xf numFmtId="10" fontId="8" fillId="5" borderId="13" xfId="19" applyNumberFormat="1" applyFont="1" applyFill="1" applyBorder="1" applyAlignment="1" quotePrefix="1">
      <alignment horizontal="center" vertical="center" wrapText="1"/>
    </xf>
    <xf numFmtId="10" fontId="8" fillId="5" borderId="14" xfId="19" applyNumberFormat="1" applyFont="1" applyFill="1" applyBorder="1" applyAlignment="1" quotePrefix="1">
      <alignment horizontal="center" vertical="center" wrapText="1"/>
    </xf>
    <xf numFmtId="10" fontId="8" fillId="5" borderId="15" xfId="19" applyNumberFormat="1" applyFont="1" applyFill="1" applyBorder="1" applyAlignment="1" quotePrefix="1">
      <alignment horizontal="center" vertical="center" wrapText="1"/>
    </xf>
    <xf numFmtId="10" fontId="8" fillId="5" borderId="9" xfId="19" applyNumberFormat="1" applyFont="1" applyFill="1" applyBorder="1" applyAlignment="1" quotePrefix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 quotePrefix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0" fontId="8" fillId="2" borderId="12" xfId="19" applyNumberFormat="1" applyFont="1" applyFill="1" applyBorder="1" applyAlignment="1" quotePrefix="1">
      <alignment horizontal="center" vertical="center" wrapText="1"/>
    </xf>
    <xf numFmtId="10" fontId="8" fillId="2" borderId="5" xfId="19" applyNumberFormat="1" applyFont="1" applyFill="1" applyBorder="1" applyAlignment="1" quotePrefix="1">
      <alignment horizontal="center" vertical="center" wrapText="1"/>
    </xf>
    <xf numFmtId="10" fontId="8" fillId="2" borderId="13" xfId="19" applyNumberFormat="1" applyFont="1" applyFill="1" applyBorder="1" applyAlignment="1" quotePrefix="1">
      <alignment horizontal="center" vertical="center" wrapText="1"/>
    </xf>
    <xf numFmtId="10" fontId="8" fillId="2" borderId="14" xfId="19" applyNumberFormat="1" applyFont="1" applyFill="1" applyBorder="1" applyAlignment="1" quotePrefix="1">
      <alignment horizontal="center" vertical="center" wrapText="1"/>
    </xf>
    <xf numFmtId="165" fontId="8" fillId="2" borderId="2" xfId="0" applyNumberFormat="1" applyFont="1" applyFill="1" applyBorder="1" applyAlignment="1" quotePrefix="1">
      <alignment horizontal="center" vertical="center" wrapText="1"/>
    </xf>
    <xf numFmtId="165" fontId="8" fillId="2" borderId="4" xfId="0" applyNumberFormat="1" applyFont="1" applyFill="1" applyBorder="1" applyAlignment="1" quotePrefix="1">
      <alignment horizontal="center" vertical="center" wrapText="1"/>
    </xf>
    <xf numFmtId="165" fontId="3" fillId="2" borderId="3" xfId="0" applyNumberFormat="1" applyFont="1" applyFill="1" applyBorder="1" applyAlignment="1" quotePrefix="1">
      <alignment horizontal="center" vertical="center" wrapText="1"/>
    </xf>
    <xf numFmtId="44" fontId="3" fillId="2" borderId="3" xfId="0" applyNumberFormat="1" applyFont="1" applyFill="1" applyBorder="1" applyAlignment="1" quotePrefix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4" fillId="4" borderId="3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 quotePrefix="1">
      <alignment horizontal="center" vertical="center" wrapText="1"/>
    </xf>
    <xf numFmtId="44" fontId="4" fillId="3" borderId="10" xfId="0" applyNumberFormat="1" applyFont="1" applyFill="1" applyBorder="1" applyAlignment="1" quotePrefix="1">
      <alignment horizontal="center" vertical="center" wrapText="1"/>
    </xf>
    <xf numFmtId="44" fontId="4" fillId="3" borderId="8" xfId="0" applyNumberFormat="1" applyFont="1" applyFill="1" applyBorder="1" applyAlignment="1" quotePrefix="1">
      <alignment horizontal="center" vertical="center" wrapText="1"/>
    </xf>
    <xf numFmtId="44" fontId="4" fillId="5" borderId="7" xfId="0" applyNumberFormat="1" applyFont="1" applyFill="1" applyBorder="1" applyAlignment="1" quotePrefix="1">
      <alignment horizontal="center" vertical="center" wrapText="1"/>
    </xf>
    <xf numFmtId="44" fontId="4" fillId="5" borderId="10" xfId="0" applyNumberFormat="1" applyFont="1" applyFill="1" applyBorder="1" applyAlignment="1" quotePrefix="1">
      <alignment horizontal="center" vertical="center" wrapText="1"/>
    </xf>
    <xf numFmtId="44" fontId="4" fillId="5" borderId="8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3" fontId="0" fillId="2" borderId="0" xfId="2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4" fontId="4" fillId="6" borderId="3" xfId="0" applyNumberFormat="1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 quotePrefix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4" fillId="2" borderId="2" xfId="0" applyFont="1" applyFill="1" applyBorder="1" applyAlignment="1" quotePrefix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44" fontId="14" fillId="2" borderId="2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 quotePrefix="1">
      <alignment horizontal="center" vertical="center"/>
    </xf>
    <xf numFmtId="44" fontId="14" fillId="2" borderId="4" xfId="0" applyNumberFormat="1" applyFont="1" applyFill="1" applyBorder="1" applyAlignment="1">
      <alignment horizontal="center" vertical="center" wrapText="1"/>
    </xf>
    <xf numFmtId="43" fontId="7" fillId="5" borderId="6" xfId="20" applyFont="1" applyFill="1" applyBorder="1" applyAlignment="1">
      <alignment horizontal="center" vertical="center" wrapText="1"/>
    </xf>
    <xf numFmtId="44" fontId="14" fillId="2" borderId="2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/>
    </xf>
    <xf numFmtId="44" fontId="14" fillId="2" borderId="6" xfId="0" applyNumberFormat="1" applyFont="1" applyFill="1" applyBorder="1" applyAlignment="1">
      <alignment horizontal="center" vertical="center" wrapText="1"/>
    </xf>
    <xf numFmtId="44" fontId="14" fillId="2" borderId="6" xfId="0" applyNumberFormat="1" applyFont="1" applyFill="1" applyBorder="1" applyAlignment="1">
      <alignment horizontal="center" vertical="center" wrapText="1"/>
    </xf>
    <xf numFmtId="43" fontId="14" fillId="4" borderId="3" xfId="0" applyNumberFormat="1" applyFont="1" applyFill="1" applyBorder="1" applyAlignment="1" quotePrefix="1">
      <alignment horizontal="center" vertical="center"/>
    </xf>
    <xf numFmtId="43" fontId="5" fillId="0" borderId="3" xfId="2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 wrapText="1"/>
    </xf>
    <xf numFmtId="43" fontId="7" fillId="5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 quotePrefix="1">
      <alignment horizontal="center" vertical="center"/>
    </xf>
    <xf numFmtId="2" fontId="3" fillId="0" borderId="3" xfId="0" applyNumberFormat="1" applyFont="1" applyFill="1" applyBorder="1" applyAlignment="1" quotePrefix="1">
      <alignment horizontal="center" vertical="center"/>
    </xf>
    <xf numFmtId="0" fontId="14" fillId="4" borderId="3" xfId="0" applyFont="1" applyFill="1" applyBorder="1" applyAlignment="1" quotePrefix="1">
      <alignment horizontal="center" vertical="center"/>
    </xf>
    <xf numFmtId="43" fontId="5" fillId="0" borderId="3" xfId="20" applyFont="1" applyFill="1" applyBorder="1" applyAlignment="1" quotePrefix="1">
      <alignment horizontal="center" vertical="center"/>
    </xf>
    <xf numFmtId="165" fontId="14" fillId="2" borderId="4" xfId="0" applyNumberFormat="1" applyFont="1" applyFill="1" applyBorder="1" applyAlignment="1" quotePrefix="1">
      <alignment horizontal="center" vertical="center" wrapText="1"/>
    </xf>
    <xf numFmtId="43" fontId="7" fillId="5" borderId="3" xfId="20" applyFont="1" applyFill="1" applyBorder="1" applyAlignment="1" quotePrefix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3" fontId="14" fillId="4" borderId="3" xfId="0" applyNumberFormat="1" applyFont="1" applyFill="1" applyBorder="1" applyAlignment="1">
      <alignment horizontal="center" vertical="center"/>
    </xf>
    <xf numFmtId="43" fontId="7" fillId="5" borderId="3" xfId="2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 quotePrefix="1">
      <alignment horizontal="center" vertical="center"/>
    </xf>
    <xf numFmtId="43" fontId="3" fillId="4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 quotePrefix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 quotePrefix="1">
      <alignment horizontal="center" vertical="center"/>
    </xf>
    <xf numFmtId="0" fontId="14" fillId="2" borderId="4" xfId="0" applyFont="1" applyFill="1" applyBorder="1" applyAlignment="1" quotePrefix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 quotePrefix="1">
      <alignment horizontal="center" vertical="center" wrapText="1"/>
    </xf>
    <xf numFmtId="166" fontId="3" fillId="2" borderId="3" xfId="0" applyNumberFormat="1" applyFont="1" applyFill="1" applyBorder="1" applyAlignment="1" quotePrefix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 quotePrefix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 quotePrefix="1">
      <alignment horizontal="center" vertical="center" wrapText="1"/>
    </xf>
    <xf numFmtId="166" fontId="3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166" fontId="5" fillId="5" borderId="3" xfId="0" applyNumberFormat="1" applyFont="1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167" fontId="5" fillId="0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167" fontId="16" fillId="0" borderId="3" xfId="20" applyNumberFormat="1" applyFont="1" applyFill="1" applyBorder="1" applyAlignment="1" quotePrefix="1">
      <alignment vertical="center" wrapText="1"/>
    </xf>
    <xf numFmtId="10" fontId="10" fillId="2" borderId="3" xfId="19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43" fontId="16" fillId="0" borderId="3" xfId="20" applyFont="1" applyFill="1" applyBorder="1" applyAlignment="1" quotePrefix="1">
      <alignment vertical="center" wrapText="1"/>
    </xf>
    <xf numFmtId="0" fontId="1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44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43" fontId="1" fillId="2" borderId="0" xfId="20" applyFont="1" applyFill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 quotePrefix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voshchekovaON\&#1056;&#1072;&#1073;&#1086;&#1095;&#1080;&#1081;%20&#1089;&#1090;&#1086;&#1083;\&#1069;&#1053;&#1045;&#1056;&#1043;&#1054;&#1056;&#1045;&#1057;&#1059;&#1056;&#1057;&#1067;%202013\&#1053;&#1086;&#1074;&#1072;&#1103;%20&#1087;&#1072;&#1087;&#1082;&#1072;\&#1086;&#1090;&#1095;&#1077;&#1090;&#1099;\&#1090;&#1072;&#1088;&#1080;&#1092;&#1099;%20&#1085;&#1072;%20&#1101;&#1085;&#1077;&#1088;&#1075;&#1086;&#1088;&#1077;&#1089;&#1091;&#1088;&#1089;&#1099;\&#1086;&#1090;&#1087;&#1091;&#1089;&#1082;&#1085;&#1099;&#1077;%20&#1094;&#1077;&#1085;&#1099;\&#1086;&#1090;&#1087;&#1091;&#1089;&#1082;&#1085;&#1099;&#1077;%20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 02"/>
      <sheetName val="июль 02"/>
      <sheetName val="август 02"/>
      <sheetName val="снетябрь 02"/>
      <sheetName val="октябрь 02"/>
      <sheetName val="ноябрь 02"/>
      <sheetName val="декабрь 02"/>
      <sheetName val="январь 03"/>
      <sheetName val="февраль 03"/>
      <sheetName val="март 03"/>
      <sheetName val="май 03"/>
      <sheetName val="апрель 03"/>
      <sheetName val="июль 03"/>
      <sheetName val="сентябрь 03"/>
      <sheetName val="ноя03"/>
      <sheetName val="январь-сентябрь"/>
      <sheetName val="янв05"/>
      <sheetName val="февр05"/>
      <sheetName val="апрель05"/>
      <sheetName val="июль05"/>
      <sheetName val="август05"/>
      <sheetName val="дек05"/>
      <sheetName val="янв06"/>
      <sheetName val="фев06"/>
      <sheetName val="август06"/>
      <sheetName val="октябрь06"/>
      <sheetName val="ноябрь06"/>
      <sheetName val="дек06"/>
      <sheetName val="янв07"/>
      <sheetName val="март07"/>
      <sheetName val="август07"/>
      <sheetName val="янв08"/>
      <sheetName val="май08"/>
      <sheetName val="прогнз 2009"/>
      <sheetName val="2009"/>
      <sheetName val="2009 изм"/>
      <sheetName val="2009 тепло"/>
      <sheetName val="2010"/>
      <sheetName val="с 01.02.2010"/>
      <sheetName val="2011"/>
      <sheetName val="с 01.07.2011"/>
      <sheetName val="2012"/>
      <sheetName val="с 01.07.2012"/>
      <sheetName val="2013"/>
      <sheetName val="2014"/>
    </sheetNames>
    <sheetDataSet>
      <sheetData sheetId="43">
        <row r="8">
          <cell r="J8">
            <v>71.34000000000003</v>
          </cell>
        </row>
        <row r="9">
          <cell r="J9">
            <v>52.129999999999995</v>
          </cell>
        </row>
        <row r="10">
          <cell r="J10">
            <v>66.25</v>
          </cell>
        </row>
        <row r="11">
          <cell r="J11">
            <v>27.40000000000009</v>
          </cell>
        </row>
        <row r="14">
          <cell r="J14">
            <v>87.93999999999994</v>
          </cell>
        </row>
        <row r="15">
          <cell r="J15">
            <v>37.319999999999936</v>
          </cell>
        </row>
        <row r="34">
          <cell r="E34">
            <v>2963</v>
          </cell>
        </row>
        <row r="35">
          <cell r="E35">
            <v>70.57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ural.ru/rek/2008/2008_170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ural.ru/rek/2008/2008_170.doc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ural.ru/rek/2008/2008_170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workbookViewId="0" topLeftCell="A1">
      <selection activeCell="H27" sqref="H27:H29"/>
    </sheetView>
  </sheetViews>
  <sheetFormatPr defaultColWidth="9.00390625" defaultRowHeight="12.75" outlineLevelRow="2" outlineLevelCol="1"/>
  <cols>
    <col min="1" max="1" width="15.875" style="2" customWidth="1"/>
    <col min="2" max="2" width="7.375" style="2" customWidth="1" outlineLevel="1"/>
    <col min="3" max="3" width="10.375" style="2" customWidth="1" outlineLevel="1"/>
    <col min="4" max="4" width="19.00390625" style="2" customWidth="1"/>
    <col min="5" max="5" width="10.875" style="2" customWidth="1"/>
    <col min="6" max="6" width="8.875" style="2" customWidth="1"/>
    <col min="7" max="7" width="10.625" style="3" customWidth="1"/>
    <col min="8" max="8" width="16.125" style="3" customWidth="1"/>
    <col min="9" max="9" width="11.00390625" style="4" hidden="1" customWidth="1" outlineLevel="1"/>
    <col min="10" max="10" width="8.00390625" style="4" customWidth="1" collapsed="1"/>
    <col min="11" max="11" width="7.375" style="4" customWidth="1"/>
    <col min="12" max="12" width="9.625" style="4" bestFit="1" customWidth="1"/>
    <col min="13" max="13" width="16.25390625" style="4" customWidth="1"/>
    <col min="14" max="14" width="0" style="4" hidden="1" customWidth="1" outlineLevel="1"/>
    <col min="15" max="15" width="10.375" style="4" customWidth="1" collapsed="1"/>
    <col min="16" max="16" width="10.75390625" style="4" customWidth="1"/>
    <col min="17" max="17" width="10.00390625" style="4" customWidth="1"/>
    <col min="18" max="18" width="11.125" style="4" customWidth="1"/>
    <col min="19" max="19" width="9.375" style="4" customWidth="1"/>
    <col min="20" max="20" width="9.25390625" style="4" customWidth="1"/>
    <col min="21" max="21" width="8.625" style="2" customWidth="1"/>
    <col min="22" max="22" width="10.875" style="5" customWidth="1"/>
    <col min="23" max="23" width="21.00390625" style="2" customWidth="1"/>
    <col min="24" max="24" width="10.125" style="2" bestFit="1" customWidth="1"/>
    <col min="25" max="16384" width="9.125" style="2" customWidth="1"/>
  </cols>
  <sheetData>
    <row r="1" spans="1:23" ht="12.75">
      <c r="A1" s="1" t="s">
        <v>0</v>
      </c>
      <c r="B1" s="1"/>
      <c r="C1" s="1"/>
      <c r="W1" s="6" t="s">
        <v>1</v>
      </c>
    </row>
    <row r="2" spans="1:3" ht="12.75">
      <c r="A2" s="1" t="s">
        <v>2</v>
      </c>
      <c r="B2" s="1"/>
      <c r="C2" s="1"/>
    </row>
    <row r="3" spans="1:3" ht="12.75">
      <c r="A3" s="120">
        <f ca="1">TODAY()</f>
        <v>41990</v>
      </c>
      <c r="B3" s="120"/>
      <c r="C3" s="7"/>
    </row>
    <row r="4" spans="1:23" ht="12.75" customHeight="1">
      <c r="A4" s="121" t="s">
        <v>75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8"/>
      <c r="U4" s="8"/>
      <c r="V4" s="8"/>
      <c r="W4" s="8"/>
    </row>
    <row r="5" spans="1:23" ht="21" customHeight="1">
      <c r="A5" s="9">
        <f ca="1">TODAY()</f>
        <v>41990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"/>
      <c r="U5" s="8"/>
      <c r="V5" s="8"/>
      <c r="W5" s="8"/>
    </row>
    <row r="6" spans="1:19" ht="25.5" customHeight="1">
      <c r="A6" s="122" t="s">
        <v>3</v>
      </c>
      <c r="B6" s="122" t="s">
        <v>4</v>
      </c>
      <c r="C6" s="125" t="s">
        <v>5</v>
      </c>
      <c r="D6" s="122" t="s">
        <v>6</v>
      </c>
      <c r="E6" s="126" t="s">
        <v>7</v>
      </c>
      <c r="F6" s="127"/>
      <c r="G6" s="127"/>
      <c r="H6" s="127"/>
      <c r="I6" s="128"/>
      <c r="J6" s="129" t="s">
        <v>8</v>
      </c>
      <c r="K6" s="130"/>
      <c r="L6" s="130"/>
      <c r="M6" s="130"/>
      <c r="N6" s="131"/>
      <c r="O6" s="129" t="s">
        <v>9</v>
      </c>
      <c r="P6" s="130"/>
      <c r="Q6" s="130"/>
      <c r="R6" s="130"/>
      <c r="S6" s="131"/>
    </row>
    <row r="7" spans="1:19" ht="28.5" customHeight="1">
      <c r="A7" s="123"/>
      <c r="B7" s="123"/>
      <c r="C7" s="123"/>
      <c r="D7" s="123"/>
      <c r="E7" s="132">
        <v>2012</v>
      </c>
      <c r="F7" s="105">
        <v>2011</v>
      </c>
      <c r="G7" s="106" t="s">
        <v>10</v>
      </c>
      <c r="H7" s="107" t="s">
        <v>11</v>
      </c>
      <c r="I7" s="108"/>
      <c r="J7" s="99">
        <v>2012</v>
      </c>
      <c r="K7" s="99">
        <v>2011</v>
      </c>
      <c r="L7" s="101" t="s">
        <v>10</v>
      </c>
      <c r="M7" s="103" t="s">
        <v>11</v>
      </c>
      <c r="N7" s="133"/>
      <c r="O7" s="99">
        <v>2012</v>
      </c>
      <c r="P7" s="99">
        <v>2011</v>
      </c>
      <c r="Q7" s="101" t="s">
        <v>10</v>
      </c>
      <c r="R7" s="103" t="s">
        <v>11</v>
      </c>
      <c r="S7" s="133"/>
    </row>
    <row r="8" spans="1:19" ht="12.75">
      <c r="A8" s="124"/>
      <c r="B8" s="124"/>
      <c r="C8" s="124"/>
      <c r="D8" s="124"/>
      <c r="E8" s="104"/>
      <c r="F8" s="105"/>
      <c r="G8" s="106"/>
      <c r="H8" s="12" t="s">
        <v>12</v>
      </c>
      <c r="I8" s="13" t="s">
        <v>13</v>
      </c>
      <c r="J8" s="100"/>
      <c r="K8" s="100"/>
      <c r="L8" s="102"/>
      <c r="M8" s="14" t="s">
        <v>12</v>
      </c>
      <c r="N8" s="15" t="s">
        <v>13</v>
      </c>
      <c r="O8" s="100"/>
      <c r="P8" s="100"/>
      <c r="Q8" s="102"/>
      <c r="R8" s="14" t="s">
        <v>12</v>
      </c>
      <c r="S8" s="15" t="s">
        <v>13</v>
      </c>
    </row>
    <row r="9" spans="1:19" ht="12.75" customHeight="1">
      <c r="A9" s="125" t="s">
        <v>14</v>
      </c>
      <c r="B9" s="136" t="s">
        <v>15</v>
      </c>
      <c r="C9" s="16" t="s">
        <v>16</v>
      </c>
      <c r="D9" s="139" t="s">
        <v>17</v>
      </c>
      <c r="E9" s="17">
        <v>750.47</v>
      </c>
      <c r="F9" s="142">
        <v>750.47</v>
      </c>
      <c r="G9" s="19">
        <f>E9/F$9-1</f>
        <v>0</v>
      </c>
      <c r="H9" s="145" t="s">
        <v>18</v>
      </c>
      <c r="I9" s="148">
        <v>40898</v>
      </c>
      <c r="J9" s="20">
        <f aca="true" t="shared" si="0" ref="J9:J14">O9-E9</f>
        <v>71</v>
      </c>
      <c r="K9" s="151">
        <v>40.65</v>
      </c>
      <c r="L9" s="21">
        <f>J9/K$9-1</f>
        <v>0.7466174661746618</v>
      </c>
      <c r="M9" s="154" t="s">
        <v>19</v>
      </c>
      <c r="N9" s="157">
        <v>40898</v>
      </c>
      <c r="O9" s="22">
        <v>821.47</v>
      </c>
      <c r="P9" s="160">
        <f>K9+F9</f>
        <v>791.12</v>
      </c>
      <c r="Q9" s="21">
        <f>O9/P$9-1</f>
        <v>0.03836333299625849</v>
      </c>
      <c r="R9" s="163" t="s">
        <v>20</v>
      </c>
      <c r="S9" s="157">
        <v>40898</v>
      </c>
    </row>
    <row r="10" spans="1:19" ht="12.75">
      <c r="A10" s="134"/>
      <c r="B10" s="137"/>
      <c r="C10" s="11" t="s">
        <v>21</v>
      </c>
      <c r="D10" s="140"/>
      <c r="E10" s="17">
        <v>867.36</v>
      </c>
      <c r="F10" s="143"/>
      <c r="G10" s="19">
        <f>E10/F$9-1</f>
        <v>0.15575572641144886</v>
      </c>
      <c r="H10" s="146"/>
      <c r="I10" s="149"/>
      <c r="J10" s="20">
        <f t="shared" si="0"/>
        <v>3.3999999999999773</v>
      </c>
      <c r="K10" s="152"/>
      <c r="L10" s="21">
        <f>J10/K$9-1</f>
        <v>-0.9163591635916365</v>
      </c>
      <c r="M10" s="155"/>
      <c r="N10" s="158"/>
      <c r="O10" s="22">
        <v>870.76</v>
      </c>
      <c r="P10" s="161"/>
      <c r="Q10" s="21">
        <f>O10/P$9-1</f>
        <v>0.1006674082313681</v>
      </c>
      <c r="R10" s="164"/>
      <c r="S10" s="158"/>
    </row>
    <row r="11" spans="1:19" ht="12.75">
      <c r="A11" s="134"/>
      <c r="B11" s="137"/>
      <c r="C11" s="16" t="s">
        <v>22</v>
      </c>
      <c r="D11" s="141"/>
      <c r="E11" s="17">
        <v>867.36</v>
      </c>
      <c r="F11" s="144"/>
      <c r="G11" s="19">
        <f>E11/F$9-1</f>
        <v>0.15575572641144886</v>
      </c>
      <c r="H11" s="147"/>
      <c r="I11" s="150"/>
      <c r="J11" s="20">
        <f t="shared" si="0"/>
        <v>71.34000000000003</v>
      </c>
      <c r="K11" s="153"/>
      <c r="L11" s="21">
        <f>J11/K$9-1</f>
        <v>0.754981549815499</v>
      </c>
      <c r="M11" s="155"/>
      <c r="N11" s="159"/>
      <c r="O11" s="22">
        <v>938.7</v>
      </c>
      <c r="P11" s="162"/>
      <c r="Q11" s="21">
        <f>O11/P$9-1</f>
        <v>0.18654565679037316</v>
      </c>
      <c r="R11" s="165"/>
      <c r="S11" s="159"/>
    </row>
    <row r="12" spans="1:19" ht="12.75">
      <c r="A12" s="134"/>
      <c r="B12" s="137"/>
      <c r="C12" s="16" t="s">
        <v>16</v>
      </c>
      <c r="D12" s="136" t="s">
        <v>23</v>
      </c>
      <c r="E12" s="18">
        <v>497.47</v>
      </c>
      <c r="F12" s="142">
        <f>529.82-32.35</f>
        <v>497.47</v>
      </c>
      <c r="G12" s="19">
        <f>E12/F$12-1</f>
        <v>0</v>
      </c>
      <c r="H12" s="166" t="s">
        <v>24</v>
      </c>
      <c r="I12" s="148">
        <v>40898</v>
      </c>
      <c r="J12" s="20">
        <f t="shared" si="0"/>
        <v>32.35000000000002</v>
      </c>
      <c r="K12" s="151">
        <v>32.35</v>
      </c>
      <c r="L12" s="21">
        <f>J12/K$12-1</f>
        <v>0</v>
      </c>
      <c r="M12" s="155"/>
      <c r="N12" s="157">
        <v>40898</v>
      </c>
      <c r="O12" s="22">
        <v>529.82</v>
      </c>
      <c r="P12" s="160">
        <f>K12+F12</f>
        <v>529.82</v>
      </c>
      <c r="Q12" s="21">
        <f>O12/P$12-1</f>
        <v>0</v>
      </c>
      <c r="R12" s="163" t="s">
        <v>25</v>
      </c>
      <c r="S12" s="157">
        <v>40898</v>
      </c>
    </row>
    <row r="13" spans="1:19" ht="12.75">
      <c r="A13" s="134"/>
      <c r="B13" s="137"/>
      <c r="C13" s="11" t="s">
        <v>21</v>
      </c>
      <c r="D13" s="137"/>
      <c r="E13" s="18">
        <v>522.34</v>
      </c>
      <c r="F13" s="143"/>
      <c r="G13" s="19">
        <f>E13/F$12-1</f>
        <v>0.04999296439986334</v>
      </c>
      <c r="H13" s="146"/>
      <c r="I13" s="149"/>
      <c r="J13" s="20">
        <f t="shared" si="0"/>
        <v>39.26999999999998</v>
      </c>
      <c r="K13" s="152"/>
      <c r="L13" s="21">
        <f>J13/K$12-1</f>
        <v>0.21391035548686177</v>
      </c>
      <c r="M13" s="155"/>
      <c r="N13" s="158"/>
      <c r="O13" s="23">
        <v>561.61</v>
      </c>
      <c r="P13" s="161"/>
      <c r="Q13" s="21">
        <f>O13/P$12-1</f>
        <v>0.060001509946774334</v>
      </c>
      <c r="R13" s="164"/>
      <c r="S13" s="158"/>
    </row>
    <row r="14" spans="1:19" ht="12.75">
      <c r="A14" s="134"/>
      <c r="B14" s="137"/>
      <c r="C14" s="16" t="s">
        <v>22</v>
      </c>
      <c r="D14" s="138"/>
      <c r="E14" s="18">
        <v>528.82</v>
      </c>
      <c r="F14" s="144"/>
      <c r="G14" s="19">
        <f>E14/F$12-1</f>
        <v>0.06301887551008112</v>
      </c>
      <c r="H14" s="147"/>
      <c r="I14" s="150"/>
      <c r="J14" s="20">
        <f t="shared" si="0"/>
        <v>94.30999999999995</v>
      </c>
      <c r="K14" s="153"/>
      <c r="L14" s="21">
        <f>J14/K$12-1</f>
        <v>1.915301391035547</v>
      </c>
      <c r="M14" s="156"/>
      <c r="N14" s="159"/>
      <c r="O14" s="23">
        <v>623.13</v>
      </c>
      <c r="P14" s="162"/>
      <c r="Q14" s="21">
        <f>O14/P$12-1</f>
        <v>0.1761164168963043</v>
      </c>
      <c r="R14" s="165"/>
      <c r="S14" s="159"/>
    </row>
    <row r="15" spans="1:19" ht="12.75">
      <c r="A15" s="134"/>
      <c r="B15" s="137"/>
      <c r="C15" s="16" t="s">
        <v>16</v>
      </c>
      <c r="D15" s="167" t="s">
        <v>26</v>
      </c>
      <c r="E15" s="24">
        <v>507.84</v>
      </c>
      <c r="F15" s="168">
        <v>507.84</v>
      </c>
      <c r="G15" s="21">
        <f>E15/F$15-1</f>
        <v>0</v>
      </c>
      <c r="H15" s="163" t="s">
        <v>27</v>
      </c>
      <c r="I15" s="148">
        <v>40898</v>
      </c>
      <c r="J15" s="20"/>
      <c r="K15" s="20"/>
      <c r="L15" s="21"/>
      <c r="M15" s="25"/>
      <c r="N15" s="26"/>
      <c r="O15" s="27"/>
      <c r="P15" s="27"/>
      <c r="Q15" s="21"/>
      <c r="R15" s="28"/>
      <c r="S15" s="28"/>
    </row>
    <row r="16" spans="1:19" ht="12.75">
      <c r="A16" s="134"/>
      <c r="B16" s="137"/>
      <c r="C16" s="11" t="s">
        <v>21</v>
      </c>
      <c r="D16" s="167"/>
      <c r="E16" s="24">
        <v>538.31</v>
      </c>
      <c r="F16" s="169"/>
      <c r="G16" s="21">
        <f>E16/F$15-1</f>
        <v>0.059999212350346554</v>
      </c>
      <c r="H16" s="164"/>
      <c r="I16" s="149"/>
      <c r="J16" s="20"/>
      <c r="K16" s="20"/>
      <c r="L16" s="21"/>
      <c r="M16" s="25"/>
      <c r="N16" s="26"/>
      <c r="O16" s="27"/>
      <c r="P16" s="27"/>
      <c r="Q16" s="21"/>
      <c r="R16" s="28"/>
      <c r="S16" s="28"/>
    </row>
    <row r="17" spans="1:19" ht="12.75">
      <c r="A17" s="135"/>
      <c r="B17" s="137"/>
      <c r="C17" s="16" t="s">
        <v>22</v>
      </c>
      <c r="D17" s="167"/>
      <c r="E17" s="24">
        <v>543.42</v>
      </c>
      <c r="F17" s="170"/>
      <c r="G17" s="21">
        <f>E17/F$15-1</f>
        <v>0.07006143667296794</v>
      </c>
      <c r="H17" s="165"/>
      <c r="I17" s="150"/>
      <c r="J17" s="20"/>
      <c r="K17" s="20"/>
      <c r="L17" s="21"/>
      <c r="M17" s="25"/>
      <c r="N17" s="26"/>
      <c r="O17" s="27"/>
      <c r="P17" s="27"/>
      <c r="Q17" s="21"/>
      <c r="R17" s="28"/>
      <c r="S17" s="28"/>
    </row>
    <row r="18" spans="1:19" ht="12.75" customHeight="1">
      <c r="A18" s="125" t="s">
        <v>28</v>
      </c>
      <c r="B18" s="137"/>
      <c r="C18" s="16" t="s">
        <v>16</v>
      </c>
      <c r="D18" s="136" t="s">
        <v>23</v>
      </c>
      <c r="E18" s="18">
        <v>443.06</v>
      </c>
      <c r="F18" s="142">
        <f>485.93-42.87</f>
        <v>443.06</v>
      </c>
      <c r="G18" s="19">
        <f>E18/F$18-1</f>
        <v>0</v>
      </c>
      <c r="H18" s="166" t="s">
        <v>24</v>
      </c>
      <c r="I18" s="148">
        <v>40898</v>
      </c>
      <c r="J18" s="20">
        <f>O18-E18</f>
        <v>42.870000000000005</v>
      </c>
      <c r="K18" s="151">
        <v>42.87</v>
      </c>
      <c r="L18" s="21">
        <f>J18/K$18-1</f>
        <v>0</v>
      </c>
      <c r="M18" s="171" t="s">
        <v>19</v>
      </c>
      <c r="N18" s="157">
        <v>40898</v>
      </c>
      <c r="O18" s="29">
        <v>485.93</v>
      </c>
      <c r="P18" s="173">
        <v>485.93</v>
      </c>
      <c r="Q18" s="21">
        <f>O18/P$18-1</f>
        <v>0</v>
      </c>
      <c r="R18" s="163" t="s">
        <v>25</v>
      </c>
      <c r="S18" s="157">
        <v>40898</v>
      </c>
    </row>
    <row r="19" spans="1:19" ht="12.75">
      <c r="A19" s="123"/>
      <c r="B19" s="137"/>
      <c r="C19" s="11" t="s">
        <v>21</v>
      </c>
      <c r="D19" s="137"/>
      <c r="E19" s="18">
        <v>465.21</v>
      </c>
      <c r="F19" s="143"/>
      <c r="G19" s="19">
        <f>E19/F$18-1</f>
        <v>0.04999322890804847</v>
      </c>
      <c r="H19" s="146"/>
      <c r="I19" s="149"/>
      <c r="J19" s="20">
        <f>O19-E19</f>
        <v>49.87000000000006</v>
      </c>
      <c r="K19" s="152"/>
      <c r="L19" s="21">
        <f>J19/K$18-1</f>
        <v>0.1632843480289261</v>
      </c>
      <c r="M19" s="172"/>
      <c r="N19" s="158"/>
      <c r="O19" s="27">
        <v>515.08</v>
      </c>
      <c r="P19" s="174"/>
      <c r="Q19" s="21">
        <f>O19/P$18-1</f>
        <v>0.05998806412446234</v>
      </c>
      <c r="R19" s="164"/>
      <c r="S19" s="158"/>
    </row>
    <row r="20" spans="1:19" ht="12.75">
      <c r="A20" s="124"/>
      <c r="B20" s="138"/>
      <c r="C20" s="16" t="s">
        <v>22</v>
      </c>
      <c r="D20" s="138"/>
      <c r="E20" s="18">
        <v>475.23</v>
      </c>
      <c r="F20" s="144"/>
      <c r="G20" s="19">
        <f>E20/F$18-1</f>
        <v>0.07260867602582044</v>
      </c>
      <c r="H20" s="147"/>
      <c r="I20" s="150"/>
      <c r="J20" s="20">
        <f>O20-E20</f>
        <v>113.57999999999993</v>
      </c>
      <c r="K20" s="153"/>
      <c r="L20" s="21">
        <f>J20/K$18-1</f>
        <v>1.6494051784464645</v>
      </c>
      <c r="M20" s="172"/>
      <c r="N20" s="159"/>
      <c r="O20" s="27">
        <v>588.81</v>
      </c>
      <c r="P20" s="175"/>
      <c r="Q20" s="21">
        <f>O20/P$18-1</f>
        <v>0.21171773712263064</v>
      </c>
      <c r="R20" s="165"/>
      <c r="S20" s="159"/>
    </row>
    <row r="21" spans="1:19" ht="12.75">
      <c r="A21" s="176" t="s">
        <v>29</v>
      </c>
      <c r="B21" s="136" t="s">
        <v>30</v>
      </c>
      <c r="C21" s="16" t="s">
        <v>16</v>
      </c>
      <c r="D21" s="167" t="s">
        <v>26</v>
      </c>
      <c r="E21" s="24">
        <v>8.52</v>
      </c>
      <c r="F21" s="177">
        <v>8.52</v>
      </c>
      <c r="G21" s="21">
        <f>E21/F$21-1</f>
        <v>0</v>
      </c>
      <c r="H21" s="163" t="s">
        <v>31</v>
      </c>
      <c r="I21" s="148">
        <v>40898</v>
      </c>
      <c r="J21" s="20"/>
      <c r="K21" s="20"/>
      <c r="L21" s="21"/>
      <c r="M21" s="25"/>
      <c r="N21" s="26"/>
      <c r="O21" s="31"/>
      <c r="P21" s="31"/>
      <c r="Q21" s="21"/>
      <c r="R21" s="28"/>
      <c r="S21" s="28"/>
    </row>
    <row r="22" spans="1:19" ht="12.75">
      <c r="A22" s="167"/>
      <c r="B22" s="137"/>
      <c r="C22" s="11" t="s">
        <v>21</v>
      </c>
      <c r="D22" s="167"/>
      <c r="E22" s="32">
        <v>11.3</v>
      </c>
      <c r="F22" s="178"/>
      <c r="G22" s="21">
        <f>E22/F$21-1</f>
        <v>0.32629107981220673</v>
      </c>
      <c r="H22" s="164"/>
      <c r="I22" s="149"/>
      <c r="J22" s="20"/>
      <c r="K22" s="20"/>
      <c r="L22" s="21"/>
      <c r="M22" s="25"/>
      <c r="N22" s="26"/>
      <c r="O22" s="31"/>
      <c r="P22" s="31"/>
      <c r="Q22" s="21"/>
      <c r="R22" s="28"/>
      <c r="S22" s="28"/>
    </row>
    <row r="23" spans="1:19" ht="12.75">
      <c r="A23" s="167"/>
      <c r="B23" s="137"/>
      <c r="C23" s="16" t="s">
        <v>22</v>
      </c>
      <c r="D23" s="167"/>
      <c r="E23" s="32">
        <v>11.3</v>
      </c>
      <c r="F23" s="179"/>
      <c r="G23" s="21">
        <f>E23/F$21-1</f>
        <v>0.32629107981220673</v>
      </c>
      <c r="H23" s="165"/>
      <c r="I23" s="149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 outlineLevel="2">
      <c r="A24" s="176" t="s">
        <v>32</v>
      </c>
      <c r="B24" s="137"/>
      <c r="C24" s="16" t="s">
        <v>16</v>
      </c>
      <c r="D24" s="136" t="s">
        <v>23</v>
      </c>
      <c r="E24" s="32">
        <v>12.67</v>
      </c>
      <c r="F24" s="168">
        <v>11.68</v>
      </c>
      <c r="G24" s="21">
        <f>E24/F$24-1</f>
        <v>0.08476027397260277</v>
      </c>
      <c r="H24" s="163" t="s">
        <v>33</v>
      </c>
      <c r="I24" s="149"/>
      <c r="J24" s="20"/>
      <c r="K24" s="20"/>
      <c r="L24" s="34"/>
      <c r="M24" s="35"/>
      <c r="N24" s="35"/>
      <c r="O24" s="36"/>
      <c r="P24" s="36"/>
      <c r="Q24" s="37"/>
      <c r="R24" s="38"/>
      <c r="S24" s="38"/>
    </row>
    <row r="25" spans="1:19" ht="12" customHeight="1" outlineLevel="2">
      <c r="A25" s="167"/>
      <c r="B25" s="137"/>
      <c r="C25" s="11" t="s">
        <v>21</v>
      </c>
      <c r="D25" s="137"/>
      <c r="E25" s="32">
        <v>12.67</v>
      </c>
      <c r="F25" s="169"/>
      <c r="G25" s="21">
        <f>E25/F$24-1</f>
        <v>0.08476027397260277</v>
      </c>
      <c r="H25" s="164"/>
      <c r="I25" s="149"/>
      <c r="J25" s="20"/>
      <c r="K25" s="20"/>
      <c r="L25" s="34"/>
      <c r="M25" s="35"/>
      <c r="N25" s="35"/>
      <c r="O25" s="36"/>
      <c r="P25" s="36"/>
      <c r="Q25" s="37"/>
      <c r="R25" s="38"/>
      <c r="S25" s="38"/>
    </row>
    <row r="26" spans="1:19" ht="12" customHeight="1" outlineLevel="2">
      <c r="A26" s="167"/>
      <c r="B26" s="137"/>
      <c r="C26" s="16" t="s">
        <v>22</v>
      </c>
      <c r="D26" s="138"/>
      <c r="E26" s="32">
        <v>12.67</v>
      </c>
      <c r="F26" s="170"/>
      <c r="G26" s="21">
        <f>E26/F$24-1</f>
        <v>0.08476027397260277</v>
      </c>
      <c r="H26" s="165"/>
      <c r="I26" s="149"/>
      <c r="J26" s="20"/>
      <c r="K26" s="20"/>
      <c r="L26" s="34"/>
      <c r="M26" s="35"/>
      <c r="N26" s="35"/>
      <c r="O26" s="36"/>
      <c r="P26" s="36"/>
      <c r="Q26" s="37"/>
      <c r="R26" s="38"/>
      <c r="S26" s="38"/>
    </row>
    <row r="27" spans="1:19" ht="12.75" outlineLevel="2">
      <c r="A27" s="176" t="s">
        <v>34</v>
      </c>
      <c r="B27" s="137"/>
      <c r="C27" s="16" t="s">
        <v>16</v>
      </c>
      <c r="D27" s="136" t="s">
        <v>23</v>
      </c>
      <c r="E27" s="32">
        <v>10.23</v>
      </c>
      <c r="F27" s="168">
        <v>10.23</v>
      </c>
      <c r="G27" s="21">
        <f>E27/F$27-1</f>
        <v>0</v>
      </c>
      <c r="H27" s="163" t="s">
        <v>35</v>
      </c>
      <c r="I27" s="149"/>
      <c r="J27" s="20"/>
      <c r="K27" s="20"/>
      <c r="L27" s="34"/>
      <c r="M27" s="35"/>
      <c r="N27" s="35"/>
      <c r="O27" s="36"/>
      <c r="P27" s="36"/>
      <c r="Q27" s="37"/>
      <c r="R27" s="38"/>
      <c r="S27" s="38"/>
    </row>
    <row r="28" spans="1:19" ht="12.75" outlineLevel="2">
      <c r="A28" s="167"/>
      <c r="B28" s="137"/>
      <c r="C28" s="11" t="s">
        <v>21</v>
      </c>
      <c r="D28" s="137"/>
      <c r="E28" s="32">
        <v>10.9</v>
      </c>
      <c r="F28" s="169"/>
      <c r="G28" s="21">
        <f>E28/F$27-1</f>
        <v>0.06549364613880737</v>
      </c>
      <c r="H28" s="164"/>
      <c r="I28" s="149"/>
      <c r="J28" s="20"/>
      <c r="K28" s="20"/>
      <c r="L28" s="34"/>
      <c r="M28" s="35"/>
      <c r="N28" s="35"/>
      <c r="O28" s="36"/>
      <c r="P28" s="36"/>
      <c r="Q28" s="37"/>
      <c r="R28" s="38"/>
      <c r="S28" s="38"/>
    </row>
    <row r="29" spans="1:19" ht="12.75" outlineLevel="2">
      <c r="A29" s="167"/>
      <c r="B29" s="137"/>
      <c r="C29" s="16" t="s">
        <v>22</v>
      </c>
      <c r="D29" s="138"/>
      <c r="E29" s="32">
        <v>10.9</v>
      </c>
      <c r="F29" s="170"/>
      <c r="G29" s="21">
        <f>E29/F$27-1</f>
        <v>0.06549364613880737</v>
      </c>
      <c r="H29" s="165"/>
      <c r="I29" s="149"/>
      <c r="J29" s="20"/>
      <c r="K29" s="20"/>
      <c r="L29" s="34"/>
      <c r="M29" s="35"/>
      <c r="N29" s="35"/>
      <c r="O29" s="36"/>
      <c r="P29" s="36"/>
      <c r="Q29" s="37"/>
      <c r="R29" s="38"/>
      <c r="S29" s="38"/>
    </row>
    <row r="30" spans="1:19" ht="12.75" outlineLevel="2">
      <c r="A30" s="176" t="s">
        <v>36</v>
      </c>
      <c r="B30" s="137"/>
      <c r="C30" s="16" t="s">
        <v>16</v>
      </c>
      <c r="D30" s="139" t="s">
        <v>17</v>
      </c>
      <c r="E30" s="32">
        <v>10.61</v>
      </c>
      <c r="F30" s="168">
        <v>10.61</v>
      </c>
      <c r="G30" s="21">
        <f>E30/F$30-1</f>
        <v>0</v>
      </c>
      <c r="H30" s="163" t="s">
        <v>37</v>
      </c>
      <c r="I30" s="149"/>
      <c r="J30" s="20"/>
      <c r="K30" s="20"/>
      <c r="L30" s="34"/>
      <c r="M30" s="39"/>
      <c r="N30" s="33"/>
      <c r="O30" s="36"/>
      <c r="P30" s="36"/>
      <c r="Q30" s="37"/>
      <c r="R30" s="38"/>
      <c r="S30" s="38"/>
    </row>
    <row r="31" spans="1:19" ht="12.75" outlineLevel="2">
      <c r="A31" s="167"/>
      <c r="B31" s="137"/>
      <c r="C31" s="11" t="s">
        <v>21</v>
      </c>
      <c r="D31" s="140"/>
      <c r="E31" s="32">
        <v>14.44</v>
      </c>
      <c r="F31" s="169"/>
      <c r="G31" s="21">
        <f>E31/F$30-1</f>
        <v>0.3609802073515551</v>
      </c>
      <c r="H31" s="164"/>
      <c r="I31" s="149"/>
      <c r="J31" s="20"/>
      <c r="K31" s="20"/>
      <c r="L31" s="34"/>
      <c r="M31" s="39"/>
      <c r="N31" s="33"/>
      <c r="O31" s="36"/>
      <c r="P31" s="36"/>
      <c r="Q31" s="37"/>
      <c r="R31" s="38"/>
      <c r="S31" s="38"/>
    </row>
    <row r="32" spans="1:19" ht="12.75" outlineLevel="2">
      <c r="A32" s="167"/>
      <c r="B32" s="137"/>
      <c r="C32" s="16" t="s">
        <v>22</v>
      </c>
      <c r="D32" s="141"/>
      <c r="E32" s="32">
        <v>14.44</v>
      </c>
      <c r="F32" s="170"/>
      <c r="G32" s="21">
        <f>E32/F$30-1</f>
        <v>0.3609802073515551</v>
      </c>
      <c r="H32" s="165"/>
      <c r="I32" s="150"/>
      <c r="J32" s="20"/>
      <c r="K32" s="20"/>
      <c r="L32" s="34"/>
      <c r="M32" s="39"/>
      <c r="N32" s="33"/>
      <c r="O32" s="36"/>
      <c r="P32" s="36"/>
      <c r="Q32" s="37"/>
      <c r="R32" s="38"/>
      <c r="S32" s="38"/>
    </row>
    <row r="33" spans="1:19" ht="12.75" customHeight="1">
      <c r="A33" s="125" t="s">
        <v>38</v>
      </c>
      <c r="B33" s="137"/>
      <c r="C33" s="16" t="s">
        <v>16</v>
      </c>
      <c r="D33" s="122" t="s">
        <v>39</v>
      </c>
      <c r="E33" s="29">
        <f>7.09+0.37</f>
        <v>7.46</v>
      </c>
      <c r="F33" s="173">
        <f>7.06+0.4</f>
        <v>7.46</v>
      </c>
      <c r="G33" s="21">
        <f>E33/F$33-1</f>
        <v>0</v>
      </c>
      <c r="H33" s="163" t="s">
        <v>40</v>
      </c>
      <c r="I33" s="157">
        <v>40877</v>
      </c>
      <c r="J33" s="20">
        <f aca="true" t="shared" si="1" ref="J33:J44">O33-E33</f>
        <v>2.170000000000001</v>
      </c>
      <c r="K33" s="151">
        <v>2.17</v>
      </c>
      <c r="L33" s="21">
        <f>J33/K$33-1</f>
        <v>0</v>
      </c>
      <c r="M33" s="183" t="s">
        <v>41</v>
      </c>
      <c r="N33" s="184"/>
      <c r="O33" s="40">
        <v>9.63</v>
      </c>
      <c r="P33" s="189">
        <v>9.63</v>
      </c>
      <c r="Q33" s="21">
        <f>O33/P$33-1</f>
        <v>0</v>
      </c>
      <c r="R33" s="163" t="s">
        <v>42</v>
      </c>
      <c r="S33" s="157">
        <v>40877</v>
      </c>
    </row>
    <row r="34" spans="1:19" ht="18" customHeight="1">
      <c r="A34" s="134"/>
      <c r="B34" s="137"/>
      <c r="C34" s="11" t="s">
        <v>21</v>
      </c>
      <c r="D34" s="123"/>
      <c r="E34" s="30">
        <f>8.32+0.37</f>
        <v>8.69</v>
      </c>
      <c r="F34" s="174"/>
      <c r="G34" s="21">
        <f>E34/F$33-1</f>
        <v>0.1648793565683646</v>
      </c>
      <c r="H34" s="164"/>
      <c r="I34" s="158"/>
      <c r="J34" s="20">
        <f t="shared" si="1"/>
        <v>2.040000000000001</v>
      </c>
      <c r="K34" s="152"/>
      <c r="L34" s="21">
        <f>J34/K$33-1</f>
        <v>-0.05990783410138201</v>
      </c>
      <c r="M34" s="185"/>
      <c r="N34" s="186"/>
      <c r="O34" s="40">
        <v>10.73</v>
      </c>
      <c r="P34" s="190"/>
      <c r="Q34" s="21">
        <f>O34/P$33-1</f>
        <v>0.11422637590861884</v>
      </c>
      <c r="R34" s="164"/>
      <c r="S34" s="158"/>
    </row>
    <row r="35" spans="1:19" ht="20.25" customHeight="1">
      <c r="A35" s="135"/>
      <c r="B35" s="137"/>
      <c r="C35" s="16" t="s">
        <v>22</v>
      </c>
      <c r="D35" s="123"/>
      <c r="E35" s="30">
        <f>8.32+0.37</f>
        <v>8.69</v>
      </c>
      <c r="F35" s="175"/>
      <c r="G35" s="21">
        <f>E35/F$33-1</f>
        <v>0.1648793565683646</v>
      </c>
      <c r="H35" s="165"/>
      <c r="I35" s="158"/>
      <c r="J35" s="20">
        <f t="shared" si="1"/>
        <v>2.040000000000001</v>
      </c>
      <c r="K35" s="153"/>
      <c r="L35" s="21">
        <f>J35/K$33-1</f>
        <v>-0.05990783410138201</v>
      </c>
      <c r="M35" s="187"/>
      <c r="N35" s="188"/>
      <c r="O35" s="40">
        <v>10.73</v>
      </c>
      <c r="P35" s="191"/>
      <c r="Q35" s="21">
        <f>O35/P$33-1</f>
        <v>0.11422637590861884</v>
      </c>
      <c r="R35" s="165"/>
      <c r="S35" s="158"/>
    </row>
    <row r="36" spans="1:19" ht="12.75">
      <c r="A36" s="180" t="s">
        <v>43</v>
      </c>
      <c r="B36" s="137"/>
      <c r="C36" s="16" t="s">
        <v>16</v>
      </c>
      <c r="D36" s="123"/>
      <c r="E36" s="30">
        <f>17.24+1.62</f>
        <v>18.86</v>
      </c>
      <c r="F36" s="173">
        <v>18.86</v>
      </c>
      <c r="G36" s="21">
        <f>E36/F$36-1</f>
        <v>0</v>
      </c>
      <c r="H36" s="163" t="s">
        <v>44</v>
      </c>
      <c r="I36" s="158"/>
      <c r="J36" s="20">
        <f t="shared" si="1"/>
        <v>1.120000000000001</v>
      </c>
      <c r="K36" s="151">
        <v>1.12</v>
      </c>
      <c r="L36" s="21">
        <f>J36/K$36-1</f>
        <v>0</v>
      </c>
      <c r="M36" s="183" t="s">
        <v>45</v>
      </c>
      <c r="N36" s="184"/>
      <c r="O36" s="40">
        <v>19.98</v>
      </c>
      <c r="P36" s="189">
        <v>19.98</v>
      </c>
      <c r="Q36" s="21">
        <f>O36/P$36-1</f>
        <v>0</v>
      </c>
      <c r="R36" s="163" t="s">
        <v>46</v>
      </c>
      <c r="S36" s="158"/>
    </row>
    <row r="37" spans="1:19" ht="12.75">
      <c r="A37" s="181"/>
      <c r="B37" s="137"/>
      <c r="C37" s="11" t="s">
        <v>21</v>
      </c>
      <c r="D37" s="123"/>
      <c r="E37" s="30">
        <f>19.32+1.62</f>
        <v>20.94</v>
      </c>
      <c r="F37" s="174"/>
      <c r="G37" s="21">
        <f>E37/F$36-1</f>
        <v>0.11028632025450702</v>
      </c>
      <c r="H37" s="164"/>
      <c r="I37" s="158"/>
      <c r="J37" s="20">
        <f t="shared" si="1"/>
        <v>7.299999999999997</v>
      </c>
      <c r="K37" s="152"/>
      <c r="L37" s="21">
        <f>J37/K$36-1</f>
        <v>5.51785714285714</v>
      </c>
      <c r="M37" s="185"/>
      <c r="N37" s="186"/>
      <c r="O37" s="40">
        <v>28.24</v>
      </c>
      <c r="P37" s="190"/>
      <c r="Q37" s="21">
        <f>O37/P$36-1</f>
        <v>0.4134134134134133</v>
      </c>
      <c r="R37" s="164"/>
      <c r="S37" s="158"/>
    </row>
    <row r="38" spans="1:19" ht="22.5" customHeight="1">
      <c r="A38" s="181"/>
      <c r="B38" s="137"/>
      <c r="C38" s="16" t="s">
        <v>22</v>
      </c>
      <c r="D38" s="124"/>
      <c r="E38" s="30">
        <f>19.32+1.62</f>
        <v>20.94</v>
      </c>
      <c r="F38" s="175"/>
      <c r="G38" s="21">
        <f>E38/F$36-1</f>
        <v>0.11028632025450702</v>
      </c>
      <c r="H38" s="165"/>
      <c r="I38" s="158"/>
      <c r="J38" s="20">
        <f t="shared" si="1"/>
        <v>7.299999999999997</v>
      </c>
      <c r="K38" s="153"/>
      <c r="L38" s="21">
        <f>J38/K$36-1</f>
        <v>5.51785714285714</v>
      </c>
      <c r="M38" s="187"/>
      <c r="N38" s="188"/>
      <c r="O38" s="40">
        <v>28.24</v>
      </c>
      <c r="P38" s="191"/>
      <c r="Q38" s="21">
        <f>O38/P$36-1</f>
        <v>0.4134134134134133</v>
      </c>
      <c r="R38" s="165"/>
      <c r="S38" s="158"/>
    </row>
    <row r="39" spans="1:19" ht="12.75">
      <c r="A39" s="181"/>
      <c r="B39" s="137"/>
      <c r="C39" s="16" t="s">
        <v>16</v>
      </c>
      <c r="D39" s="136" t="s">
        <v>47</v>
      </c>
      <c r="E39" s="30">
        <v>7.3</v>
      </c>
      <c r="F39" s="173">
        <v>7.3</v>
      </c>
      <c r="G39" s="21">
        <f>E39/F$39-1</f>
        <v>0</v>
      </c>
      <c r="H39" s="163" t="s">
        <v>48</v>
      </c>
      <c r="I39" s="158"/>
      <c r="J39" s="20">
        <f t="shared" si="1"/>
        <v>2.2399999999999993</v>
      </c>
      <c r="K39" s="151">
        <v>4.02</v>
      </c>
      <c r="L39" s="21">
        <f>J39/K$39-1</f>
        <v>-0.4427860696517414</v>
      </c>
      <c r="M39" s="183" t="s">
        <v>49</v>
      </c>
      <c r="N39" s="184"/>
      <c r="O39" s="40">
        <v>9.54</v>
      </c>
      <c r="P39" s="189">
        <v>11.32</v>
      </c>
      <c r="Q39" s="21">
        <f>O39/P$39-1</f>
        <v>-0.15724381625441708</v>
      </c>
      <c r="R39" s="163" t="s">
        <v>50</v>
      </c>
      <c r="S39" s="158"/>
    </row>
    <row r="40" spans="1:19" ht="12.75">
      <c r="A40" s="181"/>
      <c r="B40" s="137"/>
      <c r="C40" s="11" t="s">
        <v>21</v>
      </c>
      <c r="D40" s="137"/>
      <c r="E40" s="30">
        <v>8.31</v>
      </c>
      <c r="F40" s="174"/>
      <c r="G40" s="21">
        <f>E40/F$39-1</f>
        <v>0.1383561643835618</v>
      </c>
      <c r="H40" s="164"/>
      <c r="I40" s="158"/>
      <c r="J40" s="20">
        <f t="shared" si="1"/>
        <v>1.2299999999999986</v>
      </c>
      <c r="K40" s="152"/>
      <c r="L40" s="21">
        <f>J40/K$39-1</f>
        <v>-0.694029850746269</v>
      </c>
      <c r="M40" s="185"/>
      <c r="N40" s="186"/>
      <c r="O40" s="40">
        <v>9.54</v>
      </c>
      <c r="P40" s="190"/>
      <c r="Q40" s="21">
        <f>O40/P$39-1</f>
        <v>-0.15724381625441708</v>
      </c>
      <c r="R40" s="164"/>
      <c r="S40" s="158"/>
    </row>
    <row r="41" spans="1:19" ht="19.5" customHeight="1">
      <c r="A41" s="182"/>
      <c r="B41" s="137"/>
      <c r="C41" s="16" t="s">
        <v>22</v>
      </c>
      <c r="D41" s="137"/>
      <c r="E41" s="30">
        <v>8.31</v>
      </c>
      <c r="F41" s="175"/>
      <c r="G41" s="21">
        <f>E41/F$39-1</f>
        <v>0.1383561643835618</v>
      </c>
      <c r="H41" s="165"/>
      <c r="I41" s="158"/>
      <c r="J41" s="20">
        <f t="shared" si="1"/>
        <v>1.2299999999999986</v>
      </c>
      <c r="K41" s="153"/>
      <c r="L41" s="21">
        <f>J41/K$39-1</f>
        <v>-0.694029850746269</v>
      </c>
      <c r="M41" s="187"/>
      <c r="N41" s="188"/>
      <c r="O41" s="40">
        <v>9.54</v>
      </c>
      <c r="P41" s="191"/>
      <c r="Q41" s="21">
        <f>O41/P$39-1</f>
        <v>-0.15724381625441708</v>
      </c>
      <c r="R41" s="165"/>
      <c r="S41" s="158"/>
    </row>
    <row r="42" spans="1:19" ht="12.75">
      <c r="A42" s="125" t="s">
        <v>51</v>
      </c>
      <c r="B42" s="137"/>
      <c r="C42" s="16" t="s">
        <v>16</v>
      </c>
      <c r="D42" s="137"/>
      <c r="E42" s="30">
        <v>2.39</v>
      </c>
      <c r="F42" s="173">
        <v>2.44</v>
      </c>
      <c r="G42" s="21">
        <f>E42/F$42-1</f>
        <v>-0.020491803278688492</v>
      </c>
      <c r="H42" s="163" t="s">
        <v>52</v>
      </c>
      <c r="I42" s="158"/>
      <c r="J42" s="20">
        <f t="shared" si="1"/>
        <v>2.44</v>
      </c>
      <c r="K42" s="151">
        <v>2.39</v>
      </c>
      <c r="L42" s="21">
        <f>J42/K$42-1</f>
        <v>0.02092050209205021</v>
      </c>
      <c r="M42" s="183" t="s">
        <v>53</v>
      </c>
      <c r="N42" s="184"/>
      <c r="O42" s="40">
        <v>4.83</v>
      </c>
      <c r="P42" s="189">
        <v>4.83</v>
      </c>
      <c r="Q42" s="21">
        <f>O42/P$42-1</f>
        <v>0</v>
      </c>
      <c r="R42" s="163" t="s">
        <v>54</v>
      </c>
      <c r="S42" s="158"/>
    </row>
    <row r="43" spans="1:19" ht="12.75">
      <c r="A43" s="123"/>
      <c r="B43" s="137"/>
      <c r="C43" s="11" t="s">
        <v>21</v>
      </c>
      <c r="D43" s="137"/>
      <c r="E43" s="30">
        <v>2.39</v>
      </c>
      <c r="F43" s="174"/>
      <c r="G43" s="21">
        <f>E43/F$42-1</f>
        <v>-0.020491803278688492</v>
      </c>
      <c r="H43" s="164"/>
      <c r="I43" s="158"/>
      <c r="J43" s="20">
        <f t="shared" si="1"/>
        <v>2.4499999999999997</v>
      </c>
      <c r="K43" s="152"/>
      <c r="L43" s="21">
        <f>J43/K$42-1</f>
        <v>0.025104602510459983</v>
      </c>
      <c r="M43" s="185"/>
      <c r="N43" s="186"/>
      <c r="O43" s="40">
        <v>4.84</v>
      </c>
      <c r="P43" s="190"/>
      <c r="Q43" s="21">
        <f>O43/P$42-1</f>
        <v>0.0020703933747412417</v>
      </c>
      <c r="R43" s="164"/>
      <c r="S43" s="158"/>
    </row>
    <row r="44" spans="1:19" ht="20.25" customHeight="1">
      <c r="A44" s="124"/>
      <c r="B44" s="137"/>
      <c r="C44" s="16" t="s">
        <v>22</v>
      </c>
      <c r="D44" s="138"/>
      <c r="E44" s="30">
        <v>2.39</v>
      </c>
      <c r="F44" s="175"/>
      <c r="G44" s="21">
        <f>E44/F$42-1</f>
        <v>-0.020491803278688492</v>
      </c>
      <c r="H44" s="165"/>
      <c r="I44" s="159"/>
      <c r="J44" s="20">
        <f t="shared" si="1"/>
        <v>2.4499999999999997</v>
      </c>
      <c r="K44" s="153"/>
      <c r="L44" s="21">
        <f>J44/K$42-1</f>
        <v>0.025104602510459983</v>
      </c>
      <c r="M44" s="187"/>
      <c r="N44" s="188"/>
      <c r="O44" s="40">
        <v>4.84</v>
      </c>
      <c r="P44" s="191"/>
      <c r="Q44" s="21">
        <f>O44/P$42-1</f>
        <v>0.0020703933747412417</v>
      </c>
      <c r="R44" s="165"/>
      <c r="S44" s="159"/>
    </row>
    <row r="45" spans="1:19" ht="23.25" customHeight="1">
      <c r="A45" s="139" t="s">
        <v>55</v>
      </c>
      <c r="B45" s="125" t="s">
        <v>56</v>
      </c>
      <c r="C45" s="16" t="s">
        <v>16</v>
      </c>
      <c r="D45" s="176" t="s">
        <v>57</v>
      </c>
      <c r="E45" s="32">
        <v>232.35</v>
      </c>
      <c r="F45" s="168">
        <v>232.35</v>
      </c>
      <c r="G45" s="21">
        <f>E45/F45-1</f>
        <v>0</v>
      </c>
      <c r="H45" s="192" t="s">
        <v>58</v>
      </c>
      <c r="I45" s="193"/>
      <c r="J45" s="20"/>
      <c r="K45" s="20"/>
      <c r="L45" s="21"/>
      <c r="M45" s="41"/>
      <c r="N45" s="42"/>
      <c r="O45" s="40"/>
      <c r="P45" s="40"/>
      <c r="Q45" s="21"/>
      <c r="R45" s="41"/>
      <c r="S45" s="43"/>
    </row>
    <row r="46" spans="1:19" ht="20.25" customHeight="1">
      <c r="A46" s="140"/>
      <c r="B46" s="134"/>
      <c r="C46" s="16" t="s">
        <v>21</v>
      </c>
      <c r="D46" s="176"/>
      <c r="E46" s="32">
        <v>232.06</v>
      </c>
      <c r="F46" s="170"/>
      <c r="G46" s="21">
        <f>E46/F45-1</f>
        <v>-0.0012481170647729023</v>
      </c>
      <c r="H46" s="194" t="s">
        <v>59</v>
      </c>
      <c r="I46" s="194"/>
      <c r="J46" s="44"/>
      <c r="K46" s="44"/>
      <c r="L46" s="45"/>
      <c r="M46" s="46"/>
      <c r="N46" s="33"/>
      <c r="O46" s="47"/>
      <c r="P46" s="47"/>
      <c r="Q46" s="44"/>
      <c r="R46" s="48"/>
      <c r="S46" s="48"/>
    </row>
    <row r="47" spans="1:19" ht="12.75">
      <c r="A47" s="140"/>
      <c r="B47" s="134"/>
      <c r="C47" s="125" t="s">
        <v>16</v>
      </c>
      <c r="D47" s="176" t="s">
        <v>60</v>
      </c>
      <c r="E47" s="49">
        <v>2588</v>
      </c>
      <c r="F47" s="49">
        <v>2588</v>
      </c>
      <c r="G47" s="21">
        <f>E47/F47-1</f>
        <v>0</v>
      </c>
      <c r="H47" s="46" t="s">
        <v>61</v>
      </c>
      <c r="I47" s="42">
        <v>40522</v>
      </c>
      <c r="J47" s="44"/>
      <c r="K47" s="44"/>
      <c r="L47" s="45"/>
      <c r="M47" s="46"/>
      <c r="N47" s="33"/>
      <c r="O47" s="47"/>
      <c r="P47" s="47"/>
      <c r="Q47" s="44"/>
      <c r="R47" s="48"/>
      <c r="S47" s="48"/>
    </row>
    <row r="48" spans="1:19" ht="12.75">
      <c r="A48" s="140"/>
      <c r="B48" s="134"/>
      <c r="C48" s="135"/>
      <c r="D48" s="176"/>
      <c r="E48" s="32">
        <v>56.23</v>
      </c>
      <c r="F48" s="32">
        <v>56.23</v>
      </c>
      <c r="G48" s="21">
        <f>E48/F48-1</f>
        <v>0</v>
      </c>
      <c r="H48" s="46" t="s">
        <v>62</v>
      </c>
      <c r="I48" s="42">
        <v>40515</v>
      </c>
      <c r="J48" s="44"/>
      <c r="K48" s="44"/>
      <c r="L48" s="45"/>
      <c r="M48" s="46"/>
      <c r="N48" s="33"/>
      <c r="O48" s="47"/>
      <c r="P48" s="47"/>
      <c r="Q48" s="44"/>
      <c r="R48" s="48"/>
      <c r="S48" s="48"/>
    </row>
    <row r="49" spans="1:19" ht="12.75">
      <c r="A49" s="140"/>
      <c r="B49" s="134"/>
      <c r="C49" s="125" t="s">
        <v>21</v>
      </c>
      <c r="D49" s="176"/>
      <c r="E49" s="49">
        <v>2963</v>
      </c>
      <c r="F49" s="49">
        <v>2588</v>
      </c>
      <c r="G49" s="21">
        <f>E49/F49-1</f>
        <v>0.14489953632148378</v>
      </c>
      <c r="H49" s="50" t="s">
        <v>63</v>
      </c>
      <c r="I49" s="42">
        <v>41033</v>
      </c>
      <c r="J49" s="44"/>
      <c r="K49" s="44"/>
      <c r="L49" s="45"/>
      <c r="M49" s="46"/>
      <c r="N49" s="33"/>
      <c r="O49" s="47"/>
      <c r="P49" s="47"/>
      <c r="Q49" s="44"/>
      <c r="R49" s="48"/>
      <c r="S49" s="48"/>
    </row>
    <row r="50" spans="1:19" ht="12.75">
      <c r="A50" s="141"/>
      <c r="B50" s="135"/>
      <c r="C50" s="135"/>
      <c r="D50" s="176"/>
      <c r="E50" s="31">
        <v>70.57</v>
      </c>
      <c r="F50" s="32">
        <v>56.23</v>
      </c>
      <c r="G50" s="21">
        <f>E50/F50-1</f>
        <v>0.2550240085363684</v>
      </c>
      <c r="H50" s="33"/>
      <c r="I50" s="33"/>
      <c r="J50" s="40"/>
      <c r="K50" s="40"/>
      <c r="L50" s="45"/>
      <c r="M50" s="46"/>
      <c r="N50" s="33"/>
      <c r="O50" s="51"/>
      <c r="P50" s="51"/>
      <c r="Q50" s="52"/>
      <c r="R50" s="53"/>
      <c r="S50" s="53"/>
    </row>
    <row r="51" spans="1:23" ht="12.75">
      <c r="A51" s="54"/>
      <c r="B51" s="54"/>
      <c r="C51" s="54"/>
      <c r="D51" s="54"/>
      <c r="E51" s="54"/>
      <c r="F51" s="54"/>
      <c r="G51" s="55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4"/>
      <c r="V51" s="57"/>
      <c r="W51" s="58"/>
    </row>
    <row r="52" spans="1:21" ht="12.75">
      <c r="A52" s="54" t="s">
        <v>64</v>
      </c>
      <c r="B52" s="54"/>
      <c r="C52" s="54"/>
      <c r="D52" s="54"/>
      <c r="E52" s="54"/>
      <c r="F52" s="54"/>
      <c r="G52" s="55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4"/>
    </row>
    <row r="53" spans="1:21" ht="12.75">
      <c r="A53" s="59" t="s">
        <v>65</v>
      </c>
      <c r="B53" s="54"/>
      <c r="C53" s="54"/>
      <c r="D53" s="54"/>
      <c r="E53" s="54"/>
      <c r="F53" s="54"/>
      <c r="G53" s="55"/>
      <c r="H53" s="60">
        <f>2588*7983/7900+56.23</f>
        <v>2671.4203797468354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4"/>
    </row>
    <row r="54" spans="1:21" ht="12.75">
      <c r="A54" s="59" t="s">
        <v>76</v>
      </c>
      <c r="B54" s="54"/>
      <c r="C54" s="54"/>
      <c r="D54" s="54"/>
      <c r="E54" s="54"/>
      <c r="F54" s="54"/>
      <c r="G54" s="55"/>
      <c r="H54" s="5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4"/>
    </row>
    <row r="55" spans="1:21" ht="12.75">
      <c r="A55" s="59" t="s">
        <v>66</v>
      </c>
      <c r="B55" s="54"/>
      <c r="C55" s="54"/>
      <c r="D55" s="54"/>
      <c r="E55" s="54"/>
      <c r="F55" s="54"/>
      <c r="G55" s="55"/>
      <c r="H55" s="55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4"/>
    </row>
    <row r="56" spans="1:21" ht="12.75">
      <c r="A56" s="59" t="s">
        <v>67</v>
      </c>
      <c r="B56" s="54"/>
      <c r="C56" s="54"/>
      <c r="D56" s="54"/>
      <c r="E56" s="54"/>
      <c r="F56" s="54"/>
      <c r="G56" s="55"/>
      <c r="H56" s="55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4"/>
    </row>
    <row r="57" spans="1:21" ht="12.75">
      <c r="A57" s="59" t="s">
        <v>68</v>
      </c>
      <c r="B57" s="54"/>
      <c r="C57" s="54"/>
      <c r="D57" s="54"/>
      <c r="E57" s="54"/>
      <c r="F57" s="54"/>
      <c r="G57" s="55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4"/>
    </row>
    <row r="58" spans="1:21" ht="12.75">
      <c r="A58" s="61" t="s">
        <v>77</v>
      </c>
      <c r="B58" s="54"/>
      <c r="C58" s="54"/>
      <c r="D58" s="54"/>
      <c r="E58" s="54"/>
      <c r="F58" s="54"/>
      <c r="G58" s="55"/>
      <c r="H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4"/>
    </row>
    <row r="59" spans="1:21" ht="12.75">
      <c r="A59" s="59" t="s">
        <v>69</v>
      </c>
      <c r="B59" s="54"/>
      <c r="C59" s="54"/>
      <c r="D59" s="54"/>
      <c r="E59" s="54"/>
      <c r="F59" s="54"/>
      <c r="G59" s="55"/>
      <c r="H59" s="55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4"/>
    </row>
    <row r="60" spans="1:21" ht="12.75">
      <c r="A60" s="62" t="s">
        <v>70</v>
      </c>
      <c r="B60" s="54"/>
      <c r="C60" s="54"/>
      <c r="D60" s="54"/>
      <c r="E60" s="54"/>
      <c r="F60" s="54"/>
      <c r="G60" s="55"/>
      <c r="H60" s="5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4"/>
    </row>
    <row r="61" spans="1:21" ht="12.75">
      <c r="A61" s="59" t="s">
        <v>71</v>
      </c>
      <c r="B61" s="54"/>
      <c r="C61" s="54"/>
      <c r="D61" s="54"/>
      <c r="E61" s="54"/>
      <c r="F61" s="54"/>
      <c r="G61" s="55"/>
      <c r="H61" s="5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4"/>
    </row>
    <row r="62" spans="1:21" ht="12.75">
      <c r="A62" s="59" t="s">
        <v>78</v>
      </c>
      <c r="B62" s="54"/>
      <c r="C62" s="54"/>
      <c r="D62" s="54"/>
      <c r="E62" s="54"/>
      <c r="F62" s="54"/>
      <c r="G62" s="55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4"/>
    </row>
    <row r="63" spans="1:21" ht="12.75">
      <c r="A63" s="59" t="s">
        <v>66</v>
      </c>
      <c r="B63" s="54"/>
      <c r="C63" s="54"/>
      <c r="D63" s="54"/>
      <c r="E63" s="54"/>
      <c r="F63" s="54"/>
      <c r="G63" s="55"/>
      <c r="H63" s="55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4"/>
    </row>
    <row r="64" spans="1:21" ht="12.75">
      <c r="A64" s="59" t="s">
        <v>72</v>
      </c>
      <c r="B64" s="54"/>
      <c r="C64" s="54"/>
      <c r="D64" s="54"/>
      <c r="E64" s="54"/>
      <c r="F64" s="54"/>
      <c r="G64" s="55"/>
      <c r="H64" s="55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4"/>
    </row>
    <row r="65" spans="1:21" ht="12.75">
      <c r="A65" s="63" t="s">
        <v>73</v>
      </c>
      <c r="B65" s="54"/>
      <c r="C65" s="54"/>
      <c r="D65" s="54"/>
      <c r="E65" s="54"/>
      <c r="F65" s="54"/>
      <c r="G65" s="55"/>
      <c r="H65" s="55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4"/>
    </row>
    <row r="66" spans="1:21" ht="12.75">
      <c r="A66" s="64" t="s">
        <v>77</v>
      </c>
      <c r="B66" s="54"/>
      <c r="C66" s="54"/>
      <c r="D66" s="54"/>
      <c r="E66" s="54"/>
      <c r="F66" s="54"/>
      <c r="G66" s="55"/>
      <c r="H66" s="55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4"/>
    </row>
    <row r="67" spans="1:21" ht="12.75">
      <c r="A67" s="65" t="s">
        <v>74</v>
      </c>
      <c r="B67" s="54"/>
      <c r="C67" s="54"/>
      <c r="D67" s="54"/>
      <c r="E67" s="54"/>
      <c r="F67" s="54"/>
      <c r="G67" s="55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4"/>
    </row>
    <row r="68" spans="1:21" ht="12.75">
      <c r="A68" s="54"/>
      <c r="B68" s="54"/>
      <c r="C68" s="54"/>
      <c r="D68" s="54"/>
      <c r="E68" s="54"/>
      <c r="F68" s="54"/>
      <c r="G68" s="55"/>
      <c r="H68" s="55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4"/>
    </row>
    <row r="69" spans="1:21" ht="12.75">
      <c r="A69" s="54"/>
      <c r="B69" s="54"/>
      <c r="C69" s="54"/>
      <c r="D69" s="54"/>
      <c r="E69" s="54"/>
      <c r="F69" s="54"/>
      <c r="G69" s="55"/>
      <c r="H69" s="55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4"/>
    </row>
    <row r="70" spans="1:21" ht="12.75">
      <c r="A70" s="54"/>
      <c r="B70" s="54"/>
      <c r="C70" s="54"/>
      <c r="D70" s="54"/>
      <c r="E70" s="54"/>
      <c r="F70" s="54"/>
      <c r="G70" s="55"/>
      <c r="H70" s="55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4"/>
    </row>
    <row r="71" spans="1:21" ht="12.75">
      <c r="A71" s="54"/>
      <c r="B71" s="54"/>
      <c r="C71" s="54"/>
      <c r="D71" s="54"/>
      <c r="E71" s="54"/>
      <c r="F71" s="54"/>
      <c r="G71" s="55"/>
      <c r="H71" s="55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4"/>
    </row>
    <row r="72" spans="1:21" ht="12.75">
      <c r="A72" s="54"/>
      <c r="B72" s="54"/>
      <c r="C72" s="54"/>
      <c r="D72" s="54"/>
      <c r="E72" s="54"/>
      <c r="F72" s="54"/>
      <c r="G72" s="55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4"/>
    </row>
  </sheetData>
  <mergeCells count="115">
    <mergeCell ref="H45:I45"/>
    <mergeCell ref="H46:I46"/>
    <mergeCell ref="C47:C48"/>
    <mergeCell ref="D47:D50"/>
    <mergeCell ref="C49:C50"/>
    <mergeCell ref="A45:A50"/>
    <mergeCell ref="B45:B50"/>
    <mergeCell ref="D45:D46"/>
    <mergeCell ref="F45:F46"/>
    <mergeCell ref="R39:R41"/>
    <mergeCell ref="A42:A44"/>
    <mergeCell ref="F42:F44"/>
    <mergeCell ref="H42:H44"/>
    <mergeCell ref="K42:K44"/>
    <mergeCell ref="M42:N44"/>
    <mergeCell ref="P42:P44"/>
    <mergeCell ref="R42:R44"/>
    <mergeCell ref="F39:F41"/>
    <mergeCell ref="H39:H41"/>
    <mergeCell ref="K39:K41"/>
    <mergeCell ref="M39:N41"/>
    <mergeCell ref="R33:R35"/>
    <mergeCell ref="S33:S44"/>
    <mergeCell ref="M36:N38"/>
    <mergeCell ref="P36:P38"/>
    <mergeCell ref="R36:R38"/>
    <mergeCell ref="M33:N35"/>
    <mergeCell ref="P33:P35"/>
    <mergeCell ref="P39:P41"/>
    <mergeCell ref="A36:A41"/>
    <mergeCell ref="F36:F38"/>
    <mergeCell ref="H36:H38"/>
    <mergeCell ref="K36:K38"/>
    <mergeCell ref="D39:D44"/>
    <mergeCell ref="I33:I44"/>
    <mergeCell ref="K33:K35"/>
    <mergeCell ref="A33:A35"/>
    <mergeCell ref="D33:D38"/>
    <mergeCell ref="F33:F35"/>
    <mergeCell ref="H33:H35"/>
    <mergeCell ref="A30:A32"/>
    <mergeCell ref="D30:D32"/>
    <mergeCell ref="F30:F32"/>
    <mergeCell ref="H30:H32"/>
    <mergeCell ref="D24:D26"/>
    <mergeCell ref="F24:F26"/>
    <mergeCell ref="H24:H26"/>
    <mergeCell ref="A27:A29"/>
    <mergeCell ref="D27:D29"/>
    <mergeCell ref="F27:F29"/>
    <mergeCell ref="H27:H29"/>
    <mergeCell ref="P18:P20"/>
    <mergeCell ref="R18:R20"/>
    <mergeCell ref="S18:S20"/>
    <mergeCell ref="A21:A23"/>
    <mergeCell ref="B21:B44"/>
    <mergeCell ref="D21:D23"/>
    <mergeCell ref="F21:F23"/>
    <mergeCell ref="H21:H23"/>
    <mergeCell ref="I21:I32"/>
    <mergeCell ref="A24:A26"/>
    <mergeCell ref="I18:I20"/>
    <mergeCell ref="K18:K20"/>
    <mergeCell ref="M18:M20"/>
    <mergeCell ref="N18:N20"/>
    <mergeCell ref="A18:A20"/>
    <mergeCell ref="D18:D20"/>
    <mergeCell ref="F18:F20"/>
    <mergeCell ref="H18:H20"/>
    <mergeCell ref="D15:D17"/>
    <mergeCell ref="F15:F17"/>
    <mergeCell ref="H15:H17"/>
    <mergeCell ref="I15:I17"/>
    <mergeCell ref="S9:S11"/>
    <mergeCell ref="D12:D14"/>
    <mergeCell ref="F12:F14"/>
    <mergeCell ref="H12:H14"/>
    <mergeCell ref="I12:I14"/>
    <mergeCell ref="K12:K14"/>
    <mergeCell ref="N12:N14"/>
    <mergeCell ref="P12:P14"/>
    <mergeCell ref="R12:R14"/>
    <mergeCell ref="S12:S14"/>
    <mergeCell ref="M9:M14"/>
    <mergeCell ref="N9:N11"/>
    <mergeCell ref="P9:P11"/>
    <mergeCell ref="R9:R11"/>
    <mergeCell ref="P7:P8"/>
    <mergeCell ref="Q7:Q8"/>
    <mergeCell ref="R7:S7"/>
    <mergeCell ref="A9:A17"/>
    <mergeCell ref="B9:B20"/>
    <mergeCell ref="D9:D11"/>
    <mergeCell ref="F9:F11"/>
    <mergeCell ref="H9:H11"/>
    <mergeCell ref="I9:I11"/>
    <mergeCell ref="K9:K11"/>
    <mergeCell ref="K7:K8"/>
    <mergeCell ref="L7:L8"/>
    <mergeCell ref="M7:N7"/>
    <mergeCell ref="O7:O8"/>
    <mergeCell ref="F7:F8"/>
    <mergeCell ref="G7:G8"/>
    <mergeCell ref="H7:I7"/>
    <mergeCell ref="J7:J8"/>
    <mergeCell ref="A3:B3"/>
    <mergeCell ref="A4:S4"/>
    <mergeCell ref="A6:A8"/>
    <mergeCell ref="B6:B8"/>
    <mergeCell ref="C6:C8"/>
    <mergeCell ref="D6:D8"/>
    <mergeCell ref="E6:I6"/>
    <mergeCell ref="J6:N6"/>
    <mergeCell ref="O6:S6"/>
    <mergeCell ref="E7:E8"/>
  </mergeCells>
  <hyperlinks>
    <hyperlink ref="A1" r:id="rId1" display="http://www.midural.ru/rek/2008/2008_170.doc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J8" sqref="J8:J9"/>
    </sheetView>
  </sheetViews>
  <sheetFormatPr defaultColWidth="9.00390625" defaultRowHeight="12.75" outlineLevelRow="2" outlineLevelCol="1"/>
  <cols>
    <col min="1" max="1" width="17.75390625" style="2" customWidth="1"/>
    <col min="2" max="2" width="7.375" style="2" customWidth="1" outlineLevel="1"/>
    <col min="3" max="3" width="14.75390625" style="2" customWidth="1" outlineLevel="1"/>
    <col min="4" max="4" width="15.625" style="2" customWidth="1"/>
    <col min="5" max="5" width="11.875" style="2" customWidth="1"/>
    <col min="6" max="6" width="10.125" style="2" customWidth="1"/>
    <col min="7" max="7" width="13.75390625" style="2" customWidth="1"/>
    <col min="8" max="8" width="12.375" style="2" customWidth="1"/>
    <col min="9" max="9" width="10.625" style="3" customWidth="1"/>
    <col min="10" max="10" width="16.75390625" style="3" customWidth="1"/>
    <col min="11" max="11" width="10.00390625" style="4" customWidth="1" outlineLevel="1"/>
    <col min="12" max="12" width="13.375" style="4" customWidth="1" outlineLevel="1"/>
    <col min="13" max="13" width="10.625" style="4" customWidth="1" outlineLevel="1"/>
    <col min="14" max="14" width="12.00390625" style="4" customWidth="1"/>
    <col min="15" max="15" width="10.75390625" style="4" customWidth="1"/>
    <col min="16" max="16" width="9.625" style="4" bestFit="1" customWidth="1"/>
    <col min="17" max="17" width="17.625" style="4" customWidth="1"/>
    <col min="18" max="18" width="0" style="4" hidden="1" customWidth="1" outlineLevel="1"/>
    <col min="19" max="19" width="14.25390625" style="4" customWidth="1" outlineLevel="1"/>
    <col min="20" max="20" width="10.875" style="4" customWidth="1" outlineLevel="1"/>
    <col min="21" max="21" width="13.375" style="4" customWidth="1"/>
    <col min="22" max="22" width="9.875" style="4" customWidth="1"/>
    <col min="23" max="23" width="10.00390625" style="4" customWidth="1"/>
    <col min="24" max="24" width="14.125" style="4" customWidth="1"/>
    <col min="25" max="25" width="9.375" style="4" customWidth="1"/>
    <col min="26" max="26" width="9.25390625" style="4" customWidth="1"/>
    <col min="27" max="27" width="8.625" style="2" customWidth="1"/>
    <col min="28" max="28" width="10.875" style="5" customWidth="1"/>
    <col min="29" max="29" width="21.00390625" style="2" customWidth="1"/>
    <col min="30" max="30" width="10.125" style="2" bestFit="1" customWidth="1"/>
    <col min="31" max="16384" width="9.125" style="2" customWidth="1"/>
  </cols>
  <sheetData>
    <row r="1" spans="1:29" ht="12.75">
      <c r="A1" s="1" t="s">
        <v>0</v>
      </c>
      <c r="B1" s="1"/>
      <c r="C1" s="1"/>
      <c r="AC1" s="6" t="s">
        <v>1</v>
      </c>
    </row>
    <row r="2" spans="1:3" ht="12.75">
      <c r="A2" s="1" t="s">
        <v>2</v>
      </c>
      <c r="B2" s="1"/>
      <c r="C2" s="1"/>
    </row>
    <row r="3" spans="1:29" ht="12.7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8"/>
      <c r="AA3" s="8"/>
      <c r="AB3" s="8"/>
      <c r="AC3" s="8"/>
    </row>
    <row r="4" spans="1:29" ht="21" customHeight="1">
      <c r="A4" s="9">
        <f ca="1">TODAY()</f>
        <v>41990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8"/>
      <c r="AA4" s="8"/>
      <c r="AB4" s="8"/>
      <c r="AC4" s="8"/>
    </row>
    <row r="5" spans="1:25" ht="25.5" customHeight="1">
      <c r="A5" s="122" t="s">
        <v>3</v>
      </c>
      <c r="B5" s="122" t="s">
        <v>4</v>
      </c>
      <c r="C5" s="125" t="s">
        <v>106</v>
      </c>
      <c r="D5" s="122" t="s">
        <v>6</v>
      </c>
      <c r="E5" s="223" t="s">
        <v>109</v>
      </c>
      <c r="F5" s="223"/>
      <c r="G5" s="223"/>
      <c r="H5" s="223"/>
      <c r="I5" s="223"/>
      <c r="J5" s="223"/>
      <c r="K5" s="223"/>
      <c r="L5" s="224" t="s">
        <v>8</v>
      </c>
      <c r="M5" s="225"/>
      <c r="N5" s="225"/>
      <c r="O5" s="225"/>
      <c r="P5" s="225"/>
      <c r="Q5" s="225"/>
      <c r="R5" s="226"/>
      <c r="S5" s="227" t="s">
        <v>9</v>
      </c>
      <c r="T5" s="228"/>
      <c r="U5" s="228"/>
      <c r="V5" s="228"/>
      <c r="W5" s="228"/>
      <c r="X5" s="228"/>
      <c r="Y5" s="229"/>
    </row>
    <row r="6" spans="1:25" ht="28.5" customHeight="1">
      <c r="A6" s="123"/>
      <c r="B6" s="123"/>
      <c r="C6" s="123"/>
      <c r="D6" s="123"/>
      <c r="E6" s="195">
        <v>2013</v>
      </c>
      <c r="F6" s="196"/>
      <c r="G6" s="197">
        <v>2012</v>
      </c>
      <c r="H6" s="198"/>
      <c r="I6" s="211" t="s">
        <v>80</v>
      </c>
      <c r="J6" s="221" t="s">
        <v>11</v>
      </c>
      <c r="K6" s="222"/>
      <c r="L6" s="199">
        <v>2013</v>
      </c>
      <c r="M6" s="200"/>
      <c r="N6" s="197">
        <v>2012</v>
      </c>
      <c r="O6" s="198"/>
      <c r="P6" s="211" t="s">
        <v>80</v>
      </c>
      <c r="Q6" s="215" t="s">
        <v>64</v>
      </c>
      <c r="R6" s="216"/>
      <c r="S6" s="219">
        <v>2013</v>
      </c>
      <c r="T6" s="220"/>
      <c r="U6" s="197">
        <v>2012</v>
      </c>
      <c r="V6" s="198"/>
      <c r="W6" s="211" t="s">
        <v>80</v>
      </c>
      <c r="X6" s="212" t="s">
        <v>11</v>
      </c>
      <c r="Y6" s="213"/>
    </row>
    <row r="7" spans="1:25" ht="24">
      <c r="A7" s="124"/>
      <c r="B7" s="124"/>
      <c r="C7" s="124"/>
      <c r="D7" s="124"/>
      <c r="E7" s="94" t="s">
        <v>102</v>
      </c>
      <c r="F7" s="117" t="s">
        <v>103</v>
      </c>
      <c r="G7" s="50" t="s">
        <v>102</v>
      </c>
      <c r="H7" s="46" t="s">
        <v>103</v>
      </c>
      <c r="I7" s="211"/>
      <c r="J7" s="69" t="s">
        <v>12</v>
      </c>
      <c r="K7" s="70" t="s">
        <v>13</v>
      </c>
      <c r="L7" s="115" t="s">
        <v>102</v>
      </c>
      <c r="M7" s="118" t="s">
        <v>103</v>
      </c>
      <c r="N7" s="50" t="s">
        <v>102</v>
      </c>
      <c r="O7" s="46" t="s">
        <v>103</v>
      </c>
      <c r="P7" s="211"/>
      <c r="Q7" s="217"/>
      <c r="R7" s="218"/>
      <c r="S7" s="114" t="s">
        <v>102</v>
      </c>
      <c r="T7" s="119" t="s">
        <v>103</v>
      </c>
      <c r="U7" s="50" t="s">
        <v>102</v>
      </c>
      <c r="V7" s="46" t="s">
        <v>103</v>
      </c>
      <c r="W7" s="211"/>
      <c r="X7" s="14" t="s">
        <v>12</v>
      </c>
      <c r="Y7" s="15" t="s">
        <v>13</v>
      </c>
    </row>
    <row r="8" spans="1:25" ht="24.75" customHeight="1">
      <c r="A8" s="125" t="s">
        <v>14</v>
      </c>
      <c r="B8" s="136" t="s">
        <v>15</v>
      </c>
      <c r="C8" s="16" t="s">
        <v>107</v>
      </c>
      <c r="D8" s="139" t="s">
        <v>17</v>
      </c>
      <c r="E8" s="71">
        <v>867.36</v>
      </c>
      <c r="F8" s="71">
        <f>E8*1.18</f>
        <v>1023.4848</v>
      </c>
      <c r="G8" s="72">
        <v>750.47</v>
      </c>
      <c r="H8" s="72">
        <f>G8*1.18</f>
        <v>885.5545999999999</v>
      </c>
      <c r="I8" s="21">
        <f>IF(G8=0,0,E8/G8-1)</f>
        <v>0.15575572641144886</v>
      </c>
      <c r="J8" s="163" t="s">
        <v>81</v>
      </c>
      <c r="K8" s="157">
        <v>41261</v>
      </c>
      <c r="L8" s="73">
        <f>S8-E8</f>
        <v>71.34000000000003</v>
      </c>
      <c r="M8" s="73">
        <f>L8*1.18</f>
        <v>84.18120000000003</v>
      </c>
      <c r="N8" s="116">
        <f>U8-G8</f>
        <v>71</v>
      </c>
      <c r="O8" s="116">
        <f>N8*1.18</f>
        <v>83.78</v>
      </c>
      <c r="P8" s="21">
        <f>IF(N8=0,0,L8/N8-1)</f>
        <v>0.004788732394366724</v>
      </c>
      <c r="Q8" s="163" t="s">
        <v>19</v>
      </c>
      <c r="R8" s="157">
        <v>40898</v>
      </c>
      <c r="S8" s="74">
        <v>938.7</v>
      </c>
      <c r="T8" s="74">
        <f>S8*1.18</f>
        <v>1107.666</v>
      </c>
      <c r="U8" s="75">
        <v>821.47</v>
      </c>
      <c r="V8" s="116">
        <f>U8*1.18</f>
        <v>969.3346</v>
      </c>
      <c r="W8" s="21">
        <f>IF(U8=0,0,S8/U8-1)</f>
        <v>0.14270758518266047</v>
      </c>
      <c r="X8" s="214" t="s">
        <v>82</v>
      </c>
      <c r="Y8" s="157">
        <v>41261</v>
      </c>
    </row>
    <row r="9" spans="1:25" ht="24">
      <c r="A9" s="134"/>
      <c r="B9" s="137"/>
      <c r="C9" s="11" t="s">
        <v>108</v>
      </c>
      <c r="D9" s="140"/>
      <c r="E9" s="76">
        <v>997.34</v>
      </c>
      <c r="F9" s="71">
        <f aca="true" t="shared" si="0" ref="F9:F17">E9*1.18</f>
        <v>1176.8612</v>
      </c>
      <c r="G9" s="72">
        <v>867.36</v>
      </c>
      <c r="H9" s="72">
        <f aca="true" t="shared" si="1" ref="H9:H15">G9*1.18</f>
        <v>1023.4848</v>
      </c>
      <c r="I9" s="21">
        <f>IF(G9=0,0,E9/G9-1)</f>
        <v>0.14985703744696544</v>
      </c>
      <c r="J9" s="164"/>
      <c r="K9" s="158"/>
      <c r="L9" s="73">
        <f>S9-E9</f>
        <v>52.129999999999995</v>
      </c>
      <c r="M9" s="73">
        <f>L9*1.18</f>
        <v>61.51339999999999</v>
      </c>
      <c r="N9" s="116">
        <f>U9-G9</f>
        <v>3.3999999999999773</v>
      </c>
      <c r="O9" s="116">
        <f>N9*1.18</f>
        <v>4.011999999999973</v>
      </c>
      <c r="P9" s="21">
        <f>IF(N9=0,0,L9/N9-1)</f>
        <v>14.332352941176572</v>
      </c>
      <c r="Q9" s="164"/>
      <c r="R9" s="158"/>
      <c r="S9" s="77">
        <v>1049.47</v>
      </c>
      <c r="T9" s="74">
        <f>S9*1.18</f>
        <v>1238.3745999999999</v>
      </c>
      <c r="U9" s="75">
        <v>870.76</v>
      </c>
      <c r="V9" s="116">
        <f>U9*1.18</f>
        <v>1027.4968</v>
      </c>
      <c r="W9" s="21">
        <f>IF(U9=0,0,S9/U9-1)</f>
        <v>0.2052345077863016</v>
      </c>
      <c r="X9" s="164"/>
      <c r="Y9" s="158"/>
    </row>
    <row r="10" spans="1:25" ht="24">
      <c r="A10" s="134"/>
      <c r="B10" s="137"/>
      <c r="C10" s="16" t="s">
        <v>107</v>
      </c>
      <c r="D10" s="136" t="s">
        <v>23</v>
      </c>
      <c r="E10" s="71">
        <v>528.82</v>
      </c>
      <c r="F10" s="71">
        <f t="shared" si="0"/>
        <v>624.0076</v>
      </c>
      <c r="G10" s="78">
        <v>497.47</v>
      </c>
      <c r="H10" s="72">
        <f t="shared" si="1"/>
        <v>587.0146</v>
      </c>
      <c r="I10" s="21">
        <f aca="true" t="shared" si="2" ref="I10:I37">IF(G10=0,0,E10/G10-1)</f>
        <v>0.06301887551008112</v>
      </c>
      <c r="J10" s="163" t="s">
        <v>83</v>
      </c>
      <c r="K10" s="158"/>
      <c r="L10" s="73">
        <f>S10-E10</f>
        <v>66.25</v>
      </c>
      <c r="M10" s="73">
        <f>L10*1.18</f>
        <v>78.175</v>
      </c>
      <c r="N10" s="116">
        <f>U10-G10</f>
        <v>32.35000000000002</v>
      </c>
      <c r="O10" s="116">
        <f>N10*1.18</f>
        <v>38.17300000000002</v>
      </c>
      <c r="P10" s="21">
        <f>IF(N10=0,0,L10/N10-1)</f>
        <v>1.047913446676969</v>
      </c>
      <c r="Q10" s="164"/>
      <c r="R10" s="157">
        <v>40898</v>
      </c>
      <c r="S10" s="79">
        <v>595.07</v>
      </c>
      <c r="T10" s="74">
        <f>S10*1.18</f>
        <v>702.1826</v>
      </c>
      <c r="U10" s="75">
        <v>529.82</v>
      </c>
      <c r="V10" s="116">
        <f>U10*1.18</f>
        <v>625.1876</v>
      </c>
      <c r="W10" s="21">
        <f>IF(U10=0,0,S10/U10-1)</f>
        <v>0.1231550337850591</v>
      </c>
      <c r="X10" s="163" t="s">
        <v>84</v>
      </c>
      <c r="Y10" s="158"/>
    </row>
    <row r="11" spans="1:25" ht="24">
      <c r="A11" s="134"/>
      <c r="B11" s="137"/>
      <c r="C11" s="11" t="s">
        <v>108</v>
      </c>
      <c r="D11" s="137"/>
      <c r="E11" s="71">
        <v>567.67</v>
      </c>
      <c r="F11" s="71">
        <f t="shared" si="0"/>
        <v>669.8505999999999</v>
      </c>
      <c r="G11" s="78">
        <v>522.34</v>
      </c>
      <c r="H11" s="72">
        <f t="shared" si="1"/>
        <v>616.3612</v>
      </c>
      <c r="I11" s="21">
        <f t="shared" si="2"/>
        <v>0.0867825554236703</v>
      </c>
      <c r="J11" s="164"/>
      <c r="K11" s="158"/>
      <c r="L11" s="73">
        <f>S11-E11</f>
        <v>27.40000000000009</v>
      </c>
      <c r="M11" s="73">
        <f>L11*1.18</f>
        <v>32.33200000000011</v>
      </c>
      <c r="N11" s="116">
        <f>U11-G11</f>
        <v>39.26999999999998</v>
      </c>
      <c r="O11" s="116">
        <f>N11*1.18</f>
        <v>46.33859999999998</v>
      </c>
      <c r="P11" s="21">
        <f>IF(N11=0,0,L11/N11-1)</f>
        <v>-0.3022663610898879</v>
      </c>
      <c r="Q11" s="164"/>
      <c r="R11" s="158"/>
      <c r="S11" s="79">
        <v>595.07</v>
      </c>
      <c r="T11" s="74">
        <f>S11*1.18</f>
        <v>702.1826</v>
      </c>
      <c r="U11" s="80">
        <v>561.61</v>
      </c>
      <c r="V11" s="116">
        <f>U11*1.18</f>
        <v>662.6998</v>
      </c>
      <c r="W11" s="21">
        <f>IF(U11=0,0,S11/U11-1)</f>
        <v>0.059578711205284796</v>
      </c>
      <c r="X11" s="164"/>
      <c r="Y11" s="159"/>
    </row>
    <row r="12" spans="1:25" ht="24">
      <c r="A12" s="134"/>
      <c r="B12" s="137"/>
      <c r="C12" s="16" t="s">
        <v>107</v>
      </c>
      <c r="D12" s="167" t="s">
        <v>26</v>
      </c>
      <c r="E12" s="71">
        <v>543.42</v>
      </c>
      <c r="F12" s="71">
        <f t="shared" si="0"/>
        <v>641.2355999999999</v>
      </c>
      <c r="G12" s="78">
        <v>507.84</v>
      </c>
      <c r="H12" s="72">
        <f t="shared" si="1"/>
        <v>599.2511999999999</v>
      </c>
      <c r="I12" s="21">
        <f t="shared" si="2"/>
        <v>0.07006143667296794</v>
      </c>
      <c r="J12" s="163" t="s">
        <v>85</v>
      </c>
      <c r="K12" s="158"/>
      <c r="L12" s="81"/>
      <c r="M12" s="81"/>
      <c r="N12" s="116"/>
      <c r="O12" s="116"/>
      <c r="P12" s="21"/>
      <c r="Q12" s="25"/>
      <c r="R12" s="26"/>
      <c r="S12" s="82"/>
      <c r="T12" s="113"/>
      <c r="U12" s="83"/>
      <c r="V12" s="83"/>
      <c r="W12" s="21"/>
      <c r="X12" s="28"/>
      <c r="Y12" s="28"/>
    </row>
    <row r="13" spans="1:25" ht="24">
      <c r="A13" s="134"/>
      <c r="B13" s="137"/>
      <c r="C13" s="11" t="s">
        <v>108</v>
      </c>
      <c r="D13" s="167"/>
      <c r="E13" s="71">
        <v>590.83</v>
      </c>
      <c r="F13" s="71">
        <f t="shared" si="0"/>
        <v>697.1794</v>
      </c>
      <c r="G13" s="78">
        <v>538.31</v>
      </c>
      <c r="H13" s="72">
        <f t="shared" si="1"/>
        <v>635.2058</v>
      </c>
      <c r="I13" s="21">
        <f t="shared" si="2"/>
        <v>0.097564600323234</v>
      </c>
      <c r="J13" s="164"/>
      <c r="K13" s="158"/>
      <c r="L13" s="81"/>
      <c r="M13" s="81"/>
      <c r="N13" s="116"/>
      <c r="O13" s="116"/>
      <c r="P13" s="21"/>
      <c r="Q13" s="25"/>
      <c r="R13" s="26"/>
      <c r="S13" s="82"/>
      <c r="T13" s="113"/>
      <c r="U13" s="83"/>
      <c r="V13" s="83"/>
      <c r="W13" s="21"/>
      <c r="X13" s="28"/>
      <c r="Y13" s="28"/>
    </row>
    <row r="14" spans="1:25" ht="24">
      <c r="A14" s="125" t="s">
        <v>28</v>
      </c>
      <c r="B14" s="137"/>
      <c r="C14" s="16" t="s">
        <v>107</v>
      </c>
      <c r="D14" s="136" t="s">
        <v>23</v>
      </c>
      <c r="E14" s="84">
        <v>475.23</v>
      </c>
      <c r="F14" s="71">
        <f t="shared" si="0"/>
        <v>560.7714</v>
      </c>
      <c r="G14" s="78">
        <v>443.06</v>
      </c>
      <c r="H14" s="72">
        <f t="shared" si="1"/>
        <v>522.8108</v>
      </c>
      <c r="I14" s="21">
        <f t="shared" si="2"/>
        <v>0.07260867602582044</v>
      </c>
      <c r="J14" s="163" t="s">
        <v>83</v>
      </c>
      <c r="K14" s="158"/>
      <c r="L14" s="73">
        <f>S14-E14</f>
        <v>87.93999999999994</v>
      </c>
      <c r="M14" s="73">
        <f>L14*1.18</f>
        <v>103.76919999999993</v>
      </c>
      <c r="N14" s="116">
        <f>U14-G14</f>
        <v>42.870000000000005</v>
      </c>
      <c r="O14" s="116">
        <f>N14*1.18</f>
        <v>50.586600000000004</v>
      </c>
      <c r="P14" s="21">
        <f>IF(N14=0,0,L14/N14-1)</f>
        <v>1.051317937951946</v>
      </c>
      <c r="Q14" s="194" t="s">
        <v>19</v>
      </c>
      <c r="R14" s="157">
        <v>40898</v>
      </c>
      <c r="S14" s="79">
        <v>563.17</v>
      </c>
      <c r="T14" s="74">
        <f>S14*1.18</f>
        <v>664.5405999999999</v>
      </c>
      <c r="U14" s="85">
        <v>485.93</v>
      </c>
      <c r="V14" s="116">
        <f>U14*1.18</f>
        <v>573.3974</v>
      </c>
      <c r="W14" s="21">
        <f>IF(U14=0,0,S14/U14-1)</f>
        <v>0.15895293560800927</v>
      </c>
      <c r="X14" s="163" t="s">
        <v>84</v>
      </c>
      <c r="Y14" s="157">
        <v>41261</v>
      </c>
    </row>
    <row r="15" spans="1:25" ht="24">
      <c r="A15" s="123"/>
      <c r="B15" s="137"/>
      <c r="C15" s="11" t="s">
        <v>108</v>
      </c>
      <c r="D15" s="137"/>
      <c r="E15" s="71">
        <v>525.85</v>
      </c>
      <c r="F15" s="71">
        <f t="shared" si="0"/>
        <v>620.503</v>
      </c>
      <c r="G15" s="78">
        <v>465.21</v>
      </c>
      <c r="H15" s="72">
        <f t="shared" si="1"/>
        <v>548.9477999999999</v>
      </c>
      <c r="I15" s="21">
        <f t="shared" si="2"/>
        <v>0.13034973452849252</v>
      </c>
      <c r="J15" s="164"/>
      <c r="K15" s="158"/>
      <c r="L15" s="73">
        <f>S15-E15</f>
        <v>37.319999999999936</v>
      </c>
      <c r="M15" s="73">
        <f>L15*1.18</f>
        <v>44.03759999999992</v>
      </c>
      <c r="N15" s="116">
        <f>U15-G15</f>
        <v>49.87000000000006</v>
      </c>
      <c r="O15" s="116">
        <f>N15*1.18</f>
        <v>58.846600000000066</v>
      </c>
      <c r="P15" s="21">
        <f>IF(N15=0,0,L15/N15-1)</f>
        <v>-0.2516543011830782</v>
      </c>
      <c r="Q15" s="210"/>
      <c r="R15" s="158"/>
      <c r="S15" s="79">
        <v>563.17</v>
      </c>
      <c r="T15" s="74">
        <f>S15*1.18</f>
        <v>664.5405999999999</v>
      </c>
      <c r="U15" s="83">
        <v>515.08</v>
      </c>
      <c r="V15" s="116">
        <f>U15*1.18</f>
        <v>607.7944</v>
      </c>
      <c r="W15" s="21">
        <f>IF(U15=0,0,S15/U15-1)</f>
        <v>0.09336413760969142</v>
      </c>
      <c r="X15" s="164"/>
      <c r="Y15" s="158"/>
    </row>
    <row r="16" spans="1:25" ht="24">
      <c r="A16" s="167" t="s">
        <v>29</v>
      </c>
      <c r="B16" s="136" t="s">
        <v>30</v>
      </c>
      <c r="C16" s="16" t="s">
        <v>107</v>
      </c>
      <c r="D16" s="167" t="s">
        <v>26</v>
      </c>
      <c r="E16" s="71">
        <v>10.98</v>
      </c>
      <c r="F16" s="71">
        <f t="shared" si="0"/>
        <v>12.9564</v>
      </c>
      <c r="G16" s="78">
        <v>8.52</v>
      </c>
      <c r="H16" s="78"/>
      <c r="I16" s="21">
        <f t="shared" si="2"/>
        <v>0.28873239436619724</v>
      </c>
      <c r="J16" s="163" t="s">
        <v>86</v>
      </c>
      <c r="K16" s="158"/>
      <c r="L16" s="66"/>
      <c r="M16" s="66"/>
      <c r="N16" s="116"/>
      <c r="O16" s="116"/>
      <c r="P16" s="21"/>
      <c r="Q16" s="25"/>
      <c r="R16" s="26"/>
      <c r="S16" s="86"/>
      <c r="T16" s="86"/>
      <c r="U16" s="87"/>
      <c r="V16" s="87"/>
      <c r="W16" s="21"/>
      <c r="X16" s="28"/>
      <c r="Y16" s="28"/>
    </row>
    <row r="17" spans="1:25" ht="23.25" customHeight="1">
      <c r="A17" s="167"/>
      <c r="B17" s="137"/>
      <c r="C17" s="11" t="s">
        <v>108</v>
      </c>
      <c r="D17" s="167"/>
      <c r="E17" s="71">
        <v>10.98</v>
      </c>
      <c r="F17" s="71">
        <f t="shared" si="0"/>
        <v>12.9564</v>
      </c>
      <c r="G17" s="72">
        <v>11.3</v>
      </c>
      <c r="H17" s="72"/>
      <c r="I17" s="21">
        <f t="shared" si="2"/>
        <v>-0.02831858407079646</v>
      </c>
      <c r="J17" s="164"/>
      <c r="K17" s="158"/>
      <c r="L17" s="67"/>
      <c r="M17" s="67"/>
      <c r="N17" s="116"/>
      <c r="O17" s="116"/>
      <c r="P17" s="21"/>
      <c r="Q17" s="25"/>
      <c r="R17" s="26"/>
      <c r="S17" s="86"/>
      <c r="T17" s="86"/>
      <c r="U17" s="87"/>
      <c r="V17" s="87"/>
      <c r="W17" s="21"/>
      <c r="X17" s="28"/>
      <c r="Y17" s="28"/>
    </row>
    <row r="18" spans="1:25" ht="18" customHeight="1" outlineLevel="2">
      <c r="A18" s="176" t="s">
        <v>32</v>
      </c>
      <c r="B18" s="137"/>
      <c r="C18" s="16" t="s">
        <v>107</v>
      </c>
      <c r="D18" s="136" t="s">
        <v>23</v>
      </c>
      <c r="E18" s="71">
        <v>12.67</v>
      </c>
      <c r="F18" s="71">
        <f aca="true" t="shared" si="3" ref="F18:F35">E18*1.18</f>
        <v>14.9506</v>
      </c>
      <c r="G18" s="72">
        <v>12.67</v>
      </c>
      <c r="H18" s="72">
        <f aca="true" t="shared" si="4" ref="H18:H31">G18*1.18</f>
        <v>14.9506</v>
      </c>
      <c r="I18" s="21">
        <f t="shared" si="2"/>
        <v>0</v>
      </c>
      <c r="J18" s="163" t="s">
        <v>87</v>
      </c>
      <c r="K18" s="158"/>
      <c r="L18" s="67"/>
      <c r="M18" s="67"/>
      <c r="N18" s="116"/>
      <c r="O18" s="116"/>
      <c r="P18" s="34"/>
      <c r="Q18" s="35"/>
      <c r="R18" s="35"/>
      <c r="S18" s="88"/>
      <c r="T18" s="88"/>
      <c r="U18" s="89"/>
      <c r="V18" s="89"/>
      <c r="W18" s="37"/>
      <c r="X18" s="38"/>
      <c r="Y18" s="38"/>
    </row>
    <row r="19" spans="1:25" ht="21" customHeight="1" outlineLevel="2">
      <c r="A19" s="167"/>
      <c r="B19" s="137"/>
      <c r="C19" s="11" t="s">
        <v>108</v>
      </c>
      <c r="D19" s="137"/>
      <c r="E19" s="71">
        <v>16.31</v>
      </c>
      <c r="F19" s="71">
        <f t="shared" si="3"/>
        <v>19.2458</v>
      </c>
      <c r="G19" s="72">
        <v>12.67</v>
      </c>
      <c r="H19" s="72">
        <f t="shared" si="4"/>
        <v>14.9506</v>
      </c>
      <c r="I19" s="21">
        <f t="shared" si="2"/>
        <v>0.28729281767955794</v>
      </c>
      <c r="J19" s="164"/>
      <c r="K19" s="158"/>
      <c r="L19" s="67"/>
      <c r="M19" s="67"/>
      <c r="N19" s="116"/>
      <c r="O19" s="116"/>
      <c r="P19" s="34"/>
      <c r="Q19" s="35"/>
      <c r="R19" s="35"/>
      <c r="S19" s="88"/>
      <c r="T19" s="88"/>
      <c r="U19" s="89"/>
      <c r="V19" s="89"/>
      <c r="W19" s="37"/>
      <c r="X19" s="38"/>
      <c r="Y19" s="38"/>
    </row>
    <row r="20" spans="1:25" ht="24" outlineLevel="2">
      <c r="A20" s="176" t="s">
        <v>34</v>
      </c>
      <c r="B20" s="137"/>
      <c r="C20" s="16" t="s">
        <v>107</v>
      </c>
      <c r="D20" s="136" t="s">
        <v>23</v>
      </c>
      <c r="E20" s="84">
        <v>10.9</v>
      </c>
      <c r="F20" s="71">
        <f t="shared" si="3"/>
        <v>12.862</v>
      </c>
      <c r="G20" s="72">
        <v>10.23</v>
      </c>
      <c r="H20" s="72">
        <f t="shared" si="4"/>
        <v>12.0714</v>
      </c>
      <c r="I20" s="21">
        <f t="shared" si="2"/>
        <v>0.06549364613880737</v>
      </c>
      <c r="J20" s="163" t="s">
        <v>88</v>
      </c>
      <c r="K20" s="158"/>
      <c r="L20" s="67"/>
      <c r="M20" s="67"/>
      <c r="N20" s="116"/>
      <c r="O20" s="116"/>
      <c r="P20" s="34"/>
      <c r="Q20" s="35"/>
      <c r="R20" s="35"/>
      <c r="S20" s="88"/>
      <c r="T20" s="88"/>
      <c r="U20" s="89"/>
      <c r="V20" s="89"/>
      <c r="W20" s="37"/>
      <c r="X20" s="38"/>
      <c r="Y20" s="38"/>
    </row>
    <row r="21" spans="1:25" ht="24" outlineLevel="2">
      <c r="A21" s="167"/>
      <c r="B21" s="137"/>
      <c r="C21" s="11" t="s">
        <v>108</v>
      </c>
      <c r="D21" s="137"/>
      <c r="E21" s="71">
        <v>11.97</v>
      </c>
      <c r="F21" s="71">
        <f t="shared" si="3"/>
        <v>14.1246</v>
      </c>
      <c r="G21" s="72">
        <v>10.9</v>
      </c>
      <c r="H21" s="72">
        <f t="shared" si="4"/>
        <v>12.862</v>
      </c>
      <c r="I21" s="21">
        <f t="shared" si="2"/>
        <v>0.09816513761467882</v>
      </c>
      <c r="J21" s="164"/>
      <c r="K21" s="158"/>
      <c r="L21" s="67"/>
      <c r="M21" s="67"/>
      <c r="N21" s="116"/>
      <c r="O21" s="116"/>
      <c r="P21" s="34"/>
      <c r="Q21" s="35"/>
      <c r="R21" s="35"/>
      <c r="S21" s="88"/>
      <c r="T21" s="88"/>
      <c r="U21" s="89"/>
      <c r="V21" s="89"/>
      <c r="W21" s="37"/>
      <c r="X21" s="38"/>
      <c r="Y21" s="38"/>
    </row>
    <row r="22" spans="1:25" ht="24" outlineLevel="2">
      <c r="A22" s="176" t="s">
        <v>36</v>
      </c>
      <c r="B22" s="137"/>
      <c r="C22" s="16" t="s">
        <v>107</v>
      </c>
      <c r="D22" s="139" t="s">
        <v>17</v>
      </c>
      <c r="E22" s="71">
        <v>14.44</v>
      </c>
      <c r="F22" s="71">
        <f t="shared" si="3"/>
        <v>17.039199999999997</v>
      </c>
      <c r="G22" s="72">
        <v>10.61</v>
      </c>
      <c r="H22" s="72">
        <f t="shared" si="4"/>
        <v>12.519799999999998</v>
      </c>
      <c r="I22" s="21">
        <f t="shared" si="2"/>
        <v>0.3609802073515551</v>
      </c>
      <c r="J22" s="163" t="s">
        <v>89</v>
      </c>
      <c r="K22" s="158"/>
      <c r="L22" s="67"/>
      <c r="M22" s="67"/>
      <c r="N22" s="116"/>
      <c r="O22" s="116"/>
      <c r="P22" s="34"/>
      <c r="Q22" s="39"/>
      <c r="R22" s="33"/>
      <c r="S22" s="90"/>
      <c r="T22" s="90"/>
      <c r="U22" s="89"/>
      <c r="V22" s="89"/>
      <c r="W22" s="37"/>
      <c r="X22" s="38"/>
      <c r="Y22" s="38"/>
    </row>
    <row r="23" spans="1:25" ht="24" outlineLevel="2">
      <c r="A23" s="167"/>
      <c r="B23" s="137"/>
      <c r="C23" s="11" t="s">
        <v>108</v>
      </c>
      <c r="D23" s="140"/>
      <c r="E23" s="76">
        <v>12.23</v>
      </c>
      <c r="F23" s="71">
        <f t="shared" si="3"/>
        <v>14.4314</v>
      </c>
      <c r="G23" s="72">
        <v>14.44</v>
      </c>
      <c r="H23" s="72">
        <f t="shared" si="4"/>
        <v>17.039199999999997</v>
      </c>
      <c r="I23" s="21">
        <f t="shared" si="2"/>
        <v>-0.1530470914127423</v>
      </c>
      <c r="J23" s="164"/>
      <c r="K23" s="159"/>
      <c r="L23" s="67"/>
      <c r="M23" s="67"/>
      <c r="N23" s="116"/>
      <c r="O23" s="116"/>
      <c r="P23" s="34"/>
      <c r="Q23" s="39"/>
      <c r="R23" s="33"/>
      <c r="S23" s="90"/>
      <c r="T23" s="90"/>
      <c r="U23" s="89"/>
      <c r="V23" s="89"/>
      <c r="W23" s="37"/>
      <c r="X23" s="38"/>
      <c r="Y23" s="38"/>
    </row>
    <row r="24" spans="1:25" ht="24">
      <c r="A24" s="125" t="s">
        <v>38</v>
      </c>
      <c r="B24" s="137"/>
      <c r="C24" s="16" t="s">
        <v>107</v>
      </c>
      <c r="D24" s="122" t="s">
        <v>39</v>
      </c>
      <c r="E24" s="84">
        <f>8.32+0.37</f>
        <v>8.69</v>
      </c>
      <c r="F24" s="71">
        <f t="shared" si="3"/>
        <v>10.254199999999999</v>
      </c>
      <c r="G24" s="85">
        <f>7.09+0.37</f>
        <v>7.46</v>
      </c>
      <c r="H24" s="72">
        <f t="shared" si="4"/>
        <v>8.8028</v>
      </c>
      <c r="I24" s="21">
        <f t="shared" si="2"/>
        <v>0.1648793565683646</v>
      </c>
      <c r="J24" s="208" t="s">
        <v>104</v>
      </c>
      <c r="K24" s="157">
        <v>41242</v>
      </c>
      <c r="L24" s="73">
        <f aca="true" t="shared" si="5" ref="L24:L31">S24-E24</f>
        <v>2.040000000000001</v>
      </c>
      <c r="M24" s="73">
        <f aca="true" t="shared" si="6" ref="M24:M31">L24*1.18</f>
        <v>2.407200000000001</v>
      </c>
      <c r="N24" s="116">
        <f aca="true" t="shared" si="7" ref="N24:N31">U24-G24</f>
        <v>2.170000000000001</v>
      </c>
      <c r="O24" s="116">
        <f>N24*1.18</f>
        <v>2.560600000000001</v>
      </c>
      <c r="P24" s="21">
        <f aca="true" t="shared" si="8" ref="P24:P31">IF(N24=0,0,L24/N24-1)</f>
        <v>-0.05990783410138245</v>
      </c>
      <c r="Q24" s="204" t="s">
        <v>90</v>
      </c>
      <c r="R24" s="205"/>
      <c r="S24" s="79">
        <v>10.73</v>
      </c>
      <c r="T24" s="74">
        <f aca="true" t="shared" si="9" ref="T24:T31">S24*1.18</f>
        <v>12.6614</v>
      </c>
      <c r="U24" s="52">
        <v>9.63</v>
      </c>
      <c r="V24" s="116">
        <f>U24*1.18</f>
        <v>11.3634</v>
      </c>
      <c r="W24" s="21">
        <f aca="true" t="shared" si="10" ref="W24:W31">IF(U24=0,0,S24/U24-1)</f>
        <v>0.11422637590861884</v>
      </c>
      <c r="X24" s="163" t="s">
        <v>91</v>
      </c>
      <c r="Y24" s="157">
        <v>41242</v>
      </c>
    </row>
    <row r="25" spans="1:25" ht="24">
      <c r="A25" s="134"/>
      <c r="B25" s="137"/>
      <c r="C25" s="11" t="s">
        <v>108</v>
      </c>
      <c r="D25" s="123"/>
      <c r="E25" s="71">
        <f>9.42+0.41</f>
        <v>9.83</v>
      </c>
      <c r="F25" s="71">
        <f t="shared" si="3"/>
        <v>11.5994</v>
      </c>
      <c r="G25" s="91">
        <f>8.32+0.37</f>
        <v>8.69</v>
      </c>
      <c r="H25" s="72">
        <f t="shared" si="4"/>
        <v>10.254199999999999</v>
      </c>
      <c r="I25" s="21">
        <f t="shared" si="2"/>
        <v>0.13118527042577677</v>
      </c>
      <c r="J25" s="209"/>
      <c r="K25" s="158"/>
      <c r="L25" s="73">
        <f t="shared" si="5"/>
        <v>6.3199999999999985</v>
      </c>
      <c r="M25" s="73">
        <f t="shared" si="6"/>
        <v>7.457599999999998</v>
      </c>
      <c r="N25" s="116">
        <f t="shared" si="7"/>
        <v>2.040000000000001</v>
      </c>
      <c r="O25" s="116">
        <f aca="true" t="shared" si="11" ref="O25:O31">N25*1.18</f>
        <v>2.407200000000001</v>
      </c>
      <c r="P25" s="21">
        <f t="shared" si="8"/>
        <v>2.0980392156862724</v>
      </c>
      <c r="Q25" s="206"/>
      <c r="R25" s="207"/>
      <c r="S25" s="77">
        <v>16.15</v>
      </c>
      <c r="T25" s="74">
        <f t="shared" si="9"/>
        <v>19.057</v>
      </c>
      <c r="U25" s="52">
        <v>10.73</v>
      </c>
      <c r="V25" s="116">
        <f aca="true" t="shared" si="12" ref="V25:V31">U25*1.18</f>
        <v>12.6614</v>
      </c>
      <c r="W25" s="21">
        <f t="shared" si="10"/>
        <v>0.5051258154706428</v>
      </c>
      <c r="X25" s="164"/>
      <c r="Y25" s="158"/>
    </row>
    <row r="26" spans="1:25" ht="24">
      <c r="A26" s="180" t="s">
        <v>43</v>
      </c>
      <c r="B26" s="137"/>
      <c r="C26" s="16" t="s">
        <v>107</v>
      </c>
      <c r="D26" s="123"/>
      <c r="E26" s="84">
        <f>19.32+1.62</f>
        <v>20.94</v>
      </c>
      <c r="F26" s="71">
        <f t="shared" si="3"/>
        <v>24.7092</v>
      </c>
      <c r="G26" s="91">
        <f>17.24+1.62</f>
        <v>18.86</v>
      </c>
      <c r="H26" s="72">
        <f t="shared" si="4"/>
        <v>22.2548</v>
      </c>
      <c r="I26" s="21">
        <f t="shared" si="2"/>
        <v>0.11028632025450702</v>
      </c>
      <c r="J26" s="208" t="s">
        <v>105</v>
      </c>
      <c r="K26" s="158"/>
      <c r="L26" s="73">
        <f t="shared" si="5"/>
        <v>5.93</v>
      </c>
      <c r="M26" s="73">
        <f t="shared" si="6"/>
        <v>6.997399999999999</v>
      </c>
      <c r="N26" s="116">
        <f t="shared" si="7"/>
        <v>1.120000000000001</v>
      </c>
      <c r="O26" s="116">
        <f t="shared" si="11"/>
        <v>1.321600000000001</v>
      </c>
      <c r="P26" s="21">
        <f t="shared" si="8"/>
        <v>4.294642857142852</v>
      </c>
      <c r="Q26" s="204" t="s">
        <v>92</v>
      </c>
      <c r="R26" s="205"/>
      <c r="S26" s="74">
        <v>26.87</v>
      </c>
      <c r="T26" s="74">
        <f t="shared" si="9"/>
        <v>31.706599999999998</v>
      </c>
      <c r="U26" s="52">
        <v>19.98</v>
      </c>
      <c r="V26" s="116">
        <f t="shared" si="12"/>
        <v>23.5764</v>
      </c>
      <c r="W26" s="21">
        <f t="shared" si="10"/>
        <v>0.3448448448448449</v>
      </c>
      <c r="X26" s="163" t="s">
        <v>93</v>
      </c>
      <c r="Y26" s="158"/>
    </row>
    <row r="27" spans="1:25" ht="24">
      <c r="A27" s="181"/>
      <c r="B27" s="137"/>
      <c r="C27" s="11" t="s">
        <v>108</v>
      </c>
      <c r="D27" s="123"/>
      <c r="E27" s="71">
        <f>22.64+1.62</f>
        <v>24.26</v>
      </c>
      <c r="F27" s="71">
        <f t="shared" si="3"/>
        <v>28.6268</v>
      </c>
      <c r="G27" s="91">
        <f>19.32+1.62</f>
        <v>20.94</v>
      </c>
      <c r="H27" s="72">
        <f t="shared" si="4"/>
        <v>24.7092</v>
      </c>
      <c r="I27" s="21">
        <f t="shared" si="2"/>
        <v>0.15854823304680044</v>
      </c>
      <c r="J27" s="209"/>
      <c r="K27" s="158"/>
      <c r="L27" s="73">
        <f t="shared" si="5"/>
        <v>2.6099999999999994</v>
      </c>
      <c r="M27" s="73">
        <f t="shared" si="6"/>
        <v>3.079799999999999</v>
      </c>
      <c r="N27" s="116">
        <f t="shared" si="7"/>
        <v>7.299999999999997</v>
      </c>
      <c r="O27" s="116">
        <f t="shared" si="11"/>
        <v>8.613999999999995</v>
      </c>
      <c r="P27" s="21">
        <f t="shared" si="8"/>
        <v>-0.6424657534246574</v>
      </c>
      <c r="Q27" s="206"/>
      <c r="R27" s="207"/>
      <c r="S27" s="74">
        <v>26.87</v>
      </c>
      <c r="T27" s="74">
        <f t="shared" si="9"/>
        <v>31.706599999999998</v>
      </c>
      <c r="U27" s="52">
        <v>28.24</v>
      </c>
      <c r="V27" s="116">
        <f t="shared" si="12"/>
        <v>33.3232</v>
      </c>
      <c r="W27" s="21">
        <f t="shared" si="10"/>
        <v>-0.04851274787535398</v>
      </c>
      <c r="X27" s="164"/>
      <c r="Y27" s="158"/>
    </row>
    <row r="28" spans="1:25" ht="24">
      <c r="A28" s="181"/>
      <c r="B28" s="137"/>
      <c r="C28" s="16" t="s">
        <v>107</v>
      </c>
      <c r="D28" s="136" t="s">
        <v>47</v>
      </c>
      <c r="E28" s="84">
        <v>8.31</v>
      </c>
      <c r="F28" s="71">
        <f t="shared" si="3"/>
        <v>9.8058</v>
      </c>
      <c r="G28" s="91">
        <v>7.3</v>
      </c>
      <c r="H28" s="72">
        <f t="shared" si="4"/>
        <v>8.613999999999999</v>
      </c>
      <c r="I28" s="21">
        <f t="shared" si="2"/>
        <v>0.1383561643835618</v>
      </c>
      <c r="J28" s="163" t="s">
        <v>94</v>
      </c>
      <c r="K28" s="158"/>
      <c r="L28" s="73">
        <f t="shared" si="5"/>
        <v>1.2299999999999986</v>
      </c>
      <c r="M28" s="73">
        <f t="shared" si="6"/>
        <v>1.4513999999999982</v>
      </c>
      <c r="N28" s="116">
        <f t="shared" si="7"/>
        <v>2.2399999999999993</v>
      </c>
      <c r="O28" s="116">
        <f t="shared" si="11"/>
        <v>2.643199999999999</v>
      </c>
      <c r="P28" s="21">
        <f t="shared" si="8"/>
        <v>-0.45089285714285754</v>
      </c>
      <c r="Q28" s="204" t="s">
        <v>95</v>
      </c>
      <c r="R28" s="205"/>
      <c r="S28" s="74">
        <v>9.54</v>
      </c>
      <c r="T28" s="74">
        <f t="shared" si="9"/>
        <v>11.2572</v>
      </c>
      <c r="U28" s="52">
        <v>9.54</v>
      </c>
      <c r="V28" s="116">
        <f t="shared" si="12"/>
        <v>11.2572</v>
      </c>
      <c r="W28" s="21">
        <f t="shared" si="10"/>
        <v>0</v>
      </c>
      <c r="X28" s="163" t="s">
        <v>96</v>
      </c>
      <c r="Y28" s="158"/>
    </row>
    <row r="29" spans="1:25" ht="30.75" customHeight="1">
      <c r="A29" s="181"/>
      <c r="B29" s="137"/>
      <c r="C29" s="11" t="s">
        <v>108</v>
      </c>
      <c r="D29" s="137"/>
      <c r="E29" s="71">
        <v>9.22</v>
      </c>
      <c r="F29" s="71">
        <f t="shared" si="3"/>
        <v>10.8796</v>
      </c>
      <c r="G29" s="91">
        <v>8.31</v>
      </c>
      <c r="H29" s="72">
        <f t="shared" si="4"/>
        <v>9.8058</v>
      </c>
      <c r="I29" s="21">
        <f t="shared" si="2"/>
        <v>0.10950661853188937</v>
      </c>
      <c r="J29" s="164"/>
      <c r="K29" s="158"/>
      <c r="L29" s="73">
        <f t="shared" si="5"/>
        <v>2.389999999999999</v>
      </c>
      <c r="M29" s="73">
        <f t="shared" si="6"/>
        <v>2.8201999999999985</v>
      </c>
      <c r="N29" s="116">
        <f t="shared" si="7"/>
        <v>1.2299999999999986</v>
      </c>
      <c r="O29" s="116">
        <f t="shared" si="11"/>
        <v>1.4513999999999982</v>
      </c>
      <c r="P29" s="21">
        <f t="shared" si="8"/>
        <v>0.9430894308943101</v>
      </c>
      <c r="Q29" s="206"/>
      <c r="R29" s="207"/>
      <c r="S29" s="74">
        <v>11.61</v>
      </c>
      <c r="T29" s="74">
        <f t="shared" si="9"/>
        <v>13.699799999999998</v>
      </c>
      <c r="U29" s="52">
        <v>9.54</v>
      </c>
      <c r="V29" s="116">
        <f t="shared" si="12"/>
        <v>11.2572</v>
      </c>
      <c r="W29" s="21">
        <f t="shared" si="10"/>
        <v>0.21698113207547176</v>
      </c>
      <c r="X29" s="164"/>
      <c r="Y29" s="158"/>
    </row>
    <row r="30" spans="1:25" ht="24">
      <c r="A30" s="125" t="s">
        <v>51</v>
      </c>
      <c r="B30" s="137"/>
      <c r="C30" s="16" t="s">
        <v>107</v>
      </c>
      <c r="D30" s="137"/>
      <c r="E30" s="71">
        <v>2.39</v>
      </c>
      <c r="F30" s="71">
        <f t="shared" si="3"/>
        <v>2.8202</v>
      </c>
      <c r="G30" s="91">
        <v>2.39</v>
      </c>
      <c r="H30" s="72">
        <f t="shared" si="4"/>
        <v>2.8202</v>
      </c>
      <c r="I30" s="21">
        <f t="shared" si="2"/>
        <v>0</v>
      </c>
      <c r="J30" s="163" t="s">
        <v>97</v>
      </c>
      <c r="K30" s="158"/>
      <c r="L30" s="73">
        <f t="shared" si="5"/>
        <v>2.4499999999999997</v>
      </c>
      <c r="M30" s="73">
        <f t="shared" si="6"/>
        <v>2.8909999999999996</v>
      </c>
      <c r="N30" s="116">
        <f t="shared" si="7"/>
        <v>2.44</v>
      </c>
      <c r="O30" s="116">
        <f t="shared" si="11"/>
        <v>2.8792</v>
      </c>
      <c r="P30" s="21">
        <f t="shared" si="8"/>
        <v>0.004098360655737654</v>
      </c>
      <c r="Q30" s="204" t="s">
        <v>98</v>
      </c>
      <c r="R30" s="205"/>
      <c r="S30" s="79">
        <v>4.84</v>
      </c>
      <c r="T30" s="74">
        <f t="shared" si="9"/>
        <v>5.7112</v>
      </c>
      <c r="U30" s="52">
        <v>4.83</v>
      </c>
      <c r="V30" s="116">
        <f t="shared" si="12"/>
        <v>5.6994</v>
      </c>
      <c r="W30" s="21">
        <f t="shared" si="10"/>
        <v>0.0020703933747412417</v>
      </c>
      <c r="X30" s="163" t="s">
        <v>99</v>
      </c>
      <c r="Y30" s="158"/>
    </row>
    <row r="31" spans="1:25" ht="25.5" customHeight="1">
      <c r="A31" s="123"/>
      <c r="B31" s="137"/>
      <c r="C31" s="11" t="s">
        <v>108</v>
      </c>
      <c r="D31" s="137"/>
      <c r="E31" s="71">
        <v>3</v>
      </c>
      <c r="F31" s="71">
        <f t="shared" si="3"/>
        <v>3.54</v>
      </c>
      <c r="G31" s="91">
        <v>2.39</v>
      </c>
      <c r="H31" s="72">
        <f t="shared" si="4"/>
        <v>2.8202</v>
      </c>
      <c r="I31" s="21">
        <f t="shared" si="2"/>
        <v>0.2552301255230125</v>
      </c>
      <c r="J31" s="164"/>
      <c r="K31" s="158"/>
      <c r="L31" s="73">
        <f t="shared" si="5"/>
        <v>2.1399999999999997</v>
      </c>
      <c r="M31" s="73">
        <f t="shared" si="6"/>
        <v>2.5251999999999994</v>
      </c>
      <c r="N31" s="116">
        <f t="shared" si="7"/>
        <v>2.4499999999999997</v>
      </c>
      <c r="O31" s="116">
        <f t="shared" si="11"/>
        <v>2.8909999999999996</v>
      </c>
      <c r="P31" s="21">
        <f t="shared" si="8"/>
        <v>-0.12653061224489803</v>
      </c>
      <c r="Q31" s="206"/>
      <c r="R31" s="207"/>
      <c r="S31" s="77">
        <v>5.14</v>
      </c>
      <c r="T31" s="74">
        <f t="shared" si="9"/>
        <v>6.065199999999999</v>
      </c>
      <c r="U31" s="52">
        <v>4.84</v>
      </c>
      <c r="V31" s="116">
        <f t="shared" si="12"/>
        <v>5.7112</v>
      </c>
      <c r="W31" s="21">
        <f t="shared" si="10"/>
        <v>0.06198347107438007</v>
      </c>
      <c r="X31" s="164"/>
      <c r="Y31" s="158"/>
    </row>
    <row r="32" spans="1:25" ht="24">
      <c r="A32" s="139" t="s">
        <v>55</v>
      </c>
      <c r="B32" s="125" t="s">
        <v>56</v>
      </c>
      <c r="C32" s="16" t="s">
        <v>107</v>
      </c>
      <c r="D32" s="176" t="s">
        <v>57</v>
      </c>
      <c r="E32" s="71">
        <v>228.67</v>
      </c>
      <c r="F32" s="71">
        <f t="shared" si="3"/>
        <v>269.83059999999995</v>
      </c>
      <c r="G32" s="72">
        <v>232.35</v>
      </c>
      <c r="H32" s="72"/>
      <c r="I32" s="21">
        <f t="shared" si="2"/>
        <v>-0.015838175166774326</v>
      </c>
      <c r="J32" s="201" t="s">
        <v>100</v>
      </c>
      <c r="K32" s="193"/>
      <c r="L32" s="68"/>
      <c r="M32" s="68"/>
      <c r="N32" s="20"/>
      <c r="O32" s="20"/>
      <c r="P32" s="21"/>
      <c r="Q32" s="41"/>
      <c r="R32" s="42"/>
      <c r="S32" s="42"/>
      <c r="T32" s="42"/>
      <c r="U32" s="40"/>
      <c r="V32" s="40"/>
      <c r="W32" s="21"/>
      <c r="X32" s="41"/>
      <c r="Y32" s="43"/>
    </row>
    <row r="33" spans="1:25" ht="22.5" customHeight="1">
      <c r="A33" s="140"/>
      <c r="B33" s="134"/>
      <c r="C33" s="11" t="s">
        <v>108</v>
      </c>
      <c r="D33" s="176"/>
      <c r="E33" s="76">
        <v>247.24</v>
      </c>
      <c r="F33" s="71">
        <f t="shared" si="3"/>
        <v>291.7432</v>
      </c>
      <c r="G33" s="72">
        <v>232.06</v>
      </c>
      <c r="H33" s="72"/>
      <c r="I33" s="21">
        <f t="shared" si="2"/>
        <v>0.06541411703869682</v>
      </c>
      <c r="J33" s="202"/>
      <c r="K33" s="203"/>
      <c r="L33" s="41"/>
      <c r="M33" s="41"/>
      <c r="N33" s="44"/>
      <c r="O33" s="44"/>
      <c r="P33" s="45"/>
      <c r="Q33" s="46"/>
      <c r="R33" s="33"/>
      <c r="S33" s="33"/>
      <c r="T33" s="33"/>
      <c r="U33" s="47"/>
      <c r="V33" s="47"/>
      <c r="W33" s="44"/>
      <c r="X33" s="48"/>
      <c r="Y33" s="48"/>
    </row>
    <row r="34" spans="1:25" ht="24" customHeight="1">
      <c r="A34" s="140"/>
      <c r="B34" s="134"/>
      <c r="C34" s="125" t="s">
        <v>107</v>
      </c>
      <c r="D34" s="176" t="s">
        <v>60</v>
      </c>
      <c r="E34" s="71">
        <f>G36</f>
        <v>2963</v>
      </c>
      <c r="F34" s="71">
        <f t="shared" si="3"/>
        <v>3496.3399999999997</v>
      </c>
      <c r="G34" s="93">
        <v>2588</v>
      </c>
      <c r="H34" s="93"/>
      <c r="I34" s="21">
        <f t="shared" si="2"/>
        <v>0.14489953632148378</v>
      </c>
      <c r="J34" s="46" t="s">
        <v>61</v>
      </c>
      <c r="K34" s="42">
        <v>40522</v>
      </c>
      <c r="L34" s="42"/>
      <c r="M34" s="42"/>
      <c r="N34" s="44"/>
      <c r="O34" s="44"/>
      <c r="P34" s="45"/>
      <c r="Q34" s="46"/>
      <c r="R34" s="33"/>
      <c r="S34" s="33"/>
      <c r="T34" s="33"/>
      <c r="U34" s="47"/>
      <c r="V34" s="47"/>
      <c r="W34" s="44"/>
      <c r="X34" s="48"/>
      <c r="Y34" s="48"/>
    </row>
    <row r="35" spans="1:25" ht="24" customHeight="1">
      <c r="A35" s="140"/>
      <c r="B35" s="134"/>
      <c r="C35" s="135"/>
      <c r="D35" s="176"/>
      <c r="E35" s="71">
        <f>G37</f>
        <v>70.57</v>
      </c>
      <c r="F35" s="71">
        <f t="shared" si="3"/>
        <v>83.27259999999998</v>
      </c>
      <c r="G35" s="72">
        <v>56.23</v>
      </c>
      <c r="H35" s="72"/>
      <c r="I35" s="21">
        <f t="shared" si="2"/>
        <v>0.2550240085363684</v>
      </c>
      <c r="J35" s="46" t="s">
        <v>62</v>
      </c>
      <c r="K35" s="42">
        <v>40515</v>
      </c>
      <c r="L35" s="42"/>
      <c r="M35" s="42"/>
      <c r="N35" s="44"/>
      <c r="O35" s="44"/>
      <c r="P35" s="45"/>
      <c r="Q35" s="46"/>
      <c r="R35" s="33"/>
      <c r="S35" s="33"/>
      <c r="T35" s="33"/>
      <c r="U35" s="47"/>
      <c r="V35" s="47"/>
      <c r="W35" s="44"/>
      <c r="X35" s="48"/>
      <c r="Y35" s="48"/>
    </row>
    <row r="36" spans="1:25" ht="12.75">
      <c r="A36" s="140"/>
      <c r="B36" s="134"/>
      <c r="C36" s="125" t="s">
        <v>108</v>
      </c>
      <c r="D36" s="176"/>
      <c r="E36" s="92"/>
      <c r="F36" s="92"/>
      <c r="G36" s="93">
        <v>2963</v>
      </c>
      <c r="H36" s="93"/>
      <c r="I36" s="21">
        <f t="shared" si="2"/>
        <v>-1</v>
      </c>
      <c r="J36" s="50" t="s">
        <v>63</v>
      </c>
      <c r="K36" s="42">
        <v>41033</v>
      </c>
      <c r="L36" s="42"/>
      <c r="M36" s="42"/>
      <c r="N36" s="44"/>
      <c r="O36" s="44"/>
      <c r="P36" s="45"/>
      <c r="Q36" s="46"/>
      <c r="R36" s="33"/>
      <c r="S36" s="33"/>
      <c r="T36" s="33"/>
      <c r="U36" s="47"/>
      <c r="V36" s="47"/>
      <c r="W36" s="44"/>
      <c r="X36" s="48"/>
      <c r="Y36" s="48"/>
    </row>
    <row r="37" spans="1:25" ht="24" customHeight="1">
      <c r="A37" s="141"/>
      <c r="B37" s="135"/>
      <c r="C37" s="135"/>
      <c r="D37" s="176"/>
      <c r="E37" s="92"/>
      <c r="F37" s="92"/>
      <c r="G37" s="87">
        <v>70.57</v>
      </c>
      <c r="H37" s="87"/>
      <c r="I37" s="21">
        <f t="shared" si="2"/>
        <v>-1</v>
      </c>
      <c r="J37" s="33"/>
      <c r="K37" s="33"/>
      <c r="L37" s="33"/>
      <c r="M37" s="33"/>
      <c r="N37" s="40"/>
      <c r="O37" s="40"/>
      <c r="P37" s="45"/>
      <c r="Q37" s="46"/>
      <c r="R37" s="33"/>
      <c r="S37" s="33"/>
      <c r="T37" s="33"/>
      <c r="U37" s="51"/>
      <c r="V37" s="51"/>
      <c r="W37" s="52"/>
      <c r="X37" s="53"/>
      <c r="Y37" s="53"/>
    </row>
    <row r="38" spans="1:29" ht="12.75">
      <c r="A38" s="54"/>
      <c r="B38" s="54"/>
      <c r="C38" s="54"/>
      <c r="D38" s="54"/>
      <c r="E38" s="54"/>
      <c r="F38" s="54"/>
      <c r="G38" s="54"/>
      <c r="H38" s="54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4"/>
      <c r="AB38" s="57"/>
      <c r="AC38" s="58"/>
    </row>
    <row r="39" spans="1:27" ht="12.75">
      <c r="A39" s="54"/>
      <c r="B39" s="54"/>
      <c r="C39" s="54"/>
      <c r="D39" s="54"/>
      <c r="E39" s="54"/>
      <c r="F39" s="54"/>
      <c r="G39" s="54"/>
      <c r="H39" s="54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4"/>
    </row>
    <row r="40" spans="1:27" ht="12.75">
      <c r="A40" s="59"/>
      <c r="B40" s="54"/>
      <c r="C40" s="54"/>
      <c r="D40" s="54"/>
      <c r="E40" s="54"/>
      <c r="F40" s="54"/>
      <c r="G40" s="54"/>
      <c r="H40" s="54"/>
      <c r="I40" s="55"/>
      <c r="J40" s="60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4"/>
    </row>
    <row r="41" spans="1:27" ht="12.75">
      <c r="A41" s="61"/>
      <c r="B41" s="54"/>
      <c r="C41" s="54"/>
      <c r="D41" s="54"/>
      <c r="E41" s="54"/>
      <c r="F41" s="54"/>
      <c r="G41" s="54"/>
      <c r="H41" s="54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4"/>
    </row>
    <row r="42" spans="1:27" ht="12.75">
      <c r="A42" s="59"/>
      <c r="B42" s="54"/>
      <c r="C42" s="54"/>
      <c r="D42" s="54"/>
      <c r="E42" s="54"/>
      <c r="F42" s="54"/>
      <c r="G42" s="54"/>
      <c r="H42" s="54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4"/>
    </row>
    <row r="43" spans="1:27" ht="12.75">
      <c r="A43" s="59"/>
      <c r="B43" s="54"/>
      <c r="C43" s="54"/>
      <c r="D43" s="54"/>
      <c r="E43" s="54"/>
      <c r="F43" s="54"/>
      <c r="G43" s="54"/>
      <c r="H43" s="54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4"/>
    </row>
    <row r="44" spans="1:27" ht="12.75">
      <c r="A44" s="59"/>
      <c r="B44" s="54"/>
      <c r="C44" s="54"/>
      <c r="D44" s="54"/>
      <c r="E44" s="54"/>
      <c r="F44" s="54"/>
      <c r="G44" s="54"/>
      <c r="H44" s="54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4"/>
    </row>
    <row r="45" spans="1:27" ht="12.75">
      <c r="A45" s="61"/>
      <c r="B45" s="54"/>
      <c r="C45" s="54"/>
      <c r="D45" s="54"/>
      <c r="E45" s="54"/>
      <c r="F45" s="54"/>
      <c r="G45" s="54"/>
      <c r="H45" s="54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4"/>
    </row>
    <row r="46" spans="1:27" ht="12.75">
      <c r="A46" s="59"/>
      <c r="B46" s="54"/>
      <c r="C46" s="54"/>
      <c r="D46" s="54"/>
      <c r="E46" s="54"/>
      <c r="F46" s="54"/>
      <c r="G46" s="54"/>
      <c r="H46" s="54"/>
      <c r="I46" s="55"/>
      <c r="J46" s="55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4"/>
    </row>
    <row r="47" spans="1:27" ht="12.75">
      <c r="A47" s="62"/>
      <c r="B47" s="54"/>
      <c r="C47" s="54"/>
      <c r="D47" s="54"/>
      <c r="E47" s="54"/>
      <c r="F47" s="54"/>
      <c r="G47" s="54"/>
      <c r="H47" s="54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4"/>
    </row>
    <row r="48" spans="1:27" ht="12.75">
      <c r="A48" s="59"/>
      <c r="B48" s="54"/>
      <c r="C48" s="54"/>
      <c r="D48" s="54"/>
      <c r="E48" s="54"/>
      <c r="F48" s="54"/>
      <c r="G48" s="54"/>
      <c r="H48" s="54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4"/>
    </row>
    <row r="49" spans="1:27" ht="12.75">
      <c r="A49" s="61"/>
      <c r="B49" s="54"/>
      <c r="C49" s="54"/>
      <c r="D49" s="54"/>
      <c r="E49" s="54"/>
      <c r="F49" s="54"/>
      <c r="G49" s="54"/>
      <c r="H49" s="54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4"/>
    </row>
    <row r="50" spans="1:27" ht="12.75">
      <c r="A50" s="59"/>
      <c r="B50" s="54"/>
      <c r="C50" s="54"/>
      <c r="D50" s="54"/>
      <c r="E50" s="54"/>
      <c r="F50" s="54"/>
      <c r="G50" s="54"/>
      <c r="H50" s="54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4"/>
    </row>
    <row r="51" spans="1:27" ht="12.75">
      <c r="A51" s="59"/>
      <c r="B51" s="54"/>
      <c r="C51" s="54"/>
      <c r="D51" s="54"/>
      <c r="E51" s="54"/>
      <c r="F51" s="54"/>
      <c r="G51" s="54"/>
      <c r="H51" s="54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4"/>
    </row>
    <row r="52" spans="1:27" ht="12.75">
      <c r="A52" s="63" t="s">
        <v>73</v>
      </c>
      <c r="B52" s="54"/>
      <c r="C52" s="54"/>
      <c r="D52" s="54"/>
      <c r="E52" s="54"/>
      <c r="F52" s="54"/>
      <c r="G52" s="54"/>
      <c r="H52" s="54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4"/>
    </row>
    <row r="53" spans="1:27" ht="12.75">
      <c r="A53" s="64" t="s">
        <v>101</v>
      </c>
      <c r="B53" s="54"/>
      <c r="C53" s="54"/>
      <c r="D53" s="54"/>
      <c r="E53" s="54"/>
      <c r="F53" s="54"/>
      <c r="G53" s="54"/>
      <c r="H53" s="54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4"/>
    </row>
    <row r="54" spans="1:27" ht="12.75">
      <c r="A54" s="65" t="s">
        <v>74</v>
      </c>
      <c r="B54" s="54"/>
      <c r="C54" s="54"/>
      <c r="D54" s="54"/>
      <c r="E54" s="54"/>
      <c r="F54" s="54"/>
      <c r="G54" s="54"/>
      <c r="H54" s="54"/>
      <c r="I54" s="55"/>
      <c r="J54" s="5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4"/>
    </row>
    <row r="55" spans="1:27" ht="12.75">
      <c r="A55" s="54"/>
      <c r="B55" s="54"/>
      <c r="C55" s="54"/>
      <c r="D55" s="54"/>
      <c r="E55" s="54"/>
      <c r="F55" s="54"/>
      <c r="G55" s="54"/>
      <c r="H55" s="54"/>
      <c r="I55" s="55"/>
      <c r="J55" s="55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4"/>
    </row>
    <row r="56" spans="1:27" ht="12.75">
      <c r="A56" s="54"/>
      <c r="B56" s="54"/>
      <c r="C56" s="54"/>
      <c r="D56" s="54"/>
      <c r="E56" s="54"/>
      <c r="F56" s="54"/>
      <c r="G56" s="54"/>
      <c r="H56" s="54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4"/>
    </row>
    <row r="57" spans="1:27" ht="12.75">
      <c r="A57" s="54"/>
      <c r="B57" s="54"/>
      <c r="C57" s="54"/>
      <c r="D57" s="54"/>
      <c r="E57" s="54"/>
      <c r="F57" s="54"/>
      <c r="G57" s="54"/>
      <c r="H57" s="54"/>
      <c r="I57" s="55"/>
      <c r="J57" s="55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4"/>
    </row>
    <row r="58" spans="1:27" ht="12.75">
      <c r="A58" s="54"/>
      <c r="B58" s="54"/>
      <c r="C58" s="54"/>
      <c r="D58" s="54"/>
      <c r="E58" s="54"/>
      <c r="F58" s="54"/>
      <c r="G58" s="54"/>
      <c r="H58" s="54"/>
      <c r="I58" s="55"/>
      <c r="J58" s="5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4"/>
    </row>
    <row r="59" spans="1:27" ht="12.75">
      <c r="A59" s="54"/>
      <c r="B59" s="54"/>
      <c r="C59" s="54"/>
      <c r="D59" s="54"/>
      <c r="E59" s="54"/>
      <c r="F59" s="54"/>
      <c r="G59" s="54"/>
      <c r="H59" s="54"/>
      <c r="I59" s="55"/>
      <c r="J59" s="55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4"/>
    </row>
  </sheetData>
  <mergeCells count="81">
    <mergeCell ref="A3:Y3"/>
    <mergeCell ref="A5:A7"/>
    <mergeCell ref="B5:B7"/>
    <mergeCell ref="C5:C7"/>
    <mergeCell ref="D5:D7"/>
    <mergeCell ref="E5:K5"/>
    <mergeCell ref="L5:R5"/>
    <mergeCell ref="S5:Y5"/>
    <mergeCell ref="P6:P7"/>
    <mergeCell ref="Q6:R7"/>
    <mergeCell ref="S6:T6"/>
    <mergeCell ref="U6:V6"/>
    <mergeCell ref="W6:W7"/>
    <mergeCell ref="X6:Y6"/>
    <mergeCell ref="A8:A13"/>
    <mergeCell ref="B8:B15"/>
    <mergeCell ref="D8:D9"/>
    <mergeCell ref="J8:J9"/>
    <mergeCell ref="K8:K23"/>
    <mergeCell ref="Q8:Q11"/>
    <mergeCell ref="R8:R9"/>
    <mergeCell ref="X8:X9"/>
    <mergeCell ref="Y8:Y11"/>
    <mergeCell ref="D10:D11"/>
    <mergeCell ref="J10:J11"/>
    <mergeCell ref="R10:R11"/>
    <mergeCell ref="X10:X11"/>
    <mergeCell ref="D12:D13"/>
    <mergeCell ref="J12:J13"/>
    <mergeCell ref="A14:A15"/>
    <mergeCell ref="D14:D15"/>
    <mergeCell ref="J14:J15"/>
    <mergeCell ref="Q14:Q15"/>
    <mergeCell ref="R14:R15"/>
    <mergeCell ref="X14:X15"/>
    <mergeCell ref="Y14:Y15"/>
    <mergeCell ref="A16:A17"/>
    <mergeCell ref="B16:B31"/>
    <mergeCell ref="D16:D17"/>
    <mergeCell ref="J16:J17"/>
    <mergeCell ref="A18:A19"/>
    <mergeCell ref="D18:D19"/>
    <mergeCell ref="J18:J19"/>
    <mergeCell ref="A20:A21"/>
    <mergeCell ref="D20:D21"/>
    <mergeCell ref="J20:J21"/>
    <mergeCell ref="A22:A23"/>
    <mergeCell ref="D22:D23"/>
    <mergeCell ref="J22:J23"/>
    <mergeCell ref="A24:A25"/>
    <mergeCell ref="D24:D27"/>
    <mergeCell ref="J24:J25"/>
    <mergeCell ref="A26:A29"/>
    <mergeCell ref="J26:J27"/>
    <mergeCell ref="D28:D31"/>
    <mergeCell ref="J28:J29"/>
    <mergeCell ref="Y24:Y31"/>
    <mergeCell ref="Q26:R27"/>
    <mergeCell ref="X26:X27"/>
    <mergeCell ref="Q28:R29"/>
    <mergeCell ref="X28:X29"/>
    <mergeCell ref="A30:A31"/>
    <mergeCell ref="J30:J31"/>
    <mergeCell ref="Q30:R31"/>
    <mergeCell ref="X30:X31"/>
    <mergeCell ref="K24:K31"/>
    <mergeCell ref="Q24:R25"/>
    <mergeCell ref="X24:X25"/>
    <mergeCell ref="A32:A37"/>
    <mergeCell ref="B32:B37"/>
    <mergeCell ref="D32:D33"/>
    <mergeCell ref="J32:K33"/>
    <mergeCell ref="C34:C35"/>
    <mergeCell ref="D34:D37"/>
    <mergeCell ref="C36:C37"/>
    <mergeCell ref="E6:F6"/>
    <mergeCell ref="G6:H6"/>
    <mergeCell ref="L6:M6"/>
    <mergeCell ref="N6:O6"/>
    <mergeCell ref="I6:I7"/>
    <mergeCell ref="J6:K6"/>
  </mergeCells>
  <hyperlinks>
    <hyperlink ref="A1" r:id="rId1" display="http://www.midural.ru/rek/2008/2008_170.doc"/>
  </hyperlinks>
  <printOptions/>
  <pageMargins left="0.75" right="0.12" top="0.45" bottom="0.19" header="0.5" footer="0.5"/>
  <pageSetup fitToHeight="1" fitToWidth="1" horizontalDpi="600" verticalDpi="600" orientation="landscape" paperSize="9" scale="4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A62" sqref="A62"/>
    </sheetView>
  </sheetViews>
  <sheetFormatPr defaultColWidth="9.00390625" defaultRowHeight="12.75" outlineLevelRow="1" outlineLevelCol="1"/>
  <cols>
    <col min="1" max="1" width="17.75390625" style="2" customWidth="1"/>
    <col min="2" max="2" width="7.375" style="2" customWidth="1" outlineLevel="1"/>
    <col min="3" max="3" width="9.00390625" style="2" customWidth="1" outlineLevel="1"/>
    <col min="4" max="4" width="15.625" style="2" customWidth="1"/>
    <col min="5" max="5" width="10.00390625" style="2" customWidth="1"/>
    <col min="6" max="6" width="10.375" style="230" customWidth="1"/>
    <col min="7" max="7" width="10.625" style="3" customWidth="1"/>
    <col min="8" max="8" width="19.125" style="3" customWidth="1"/>
    <col min="9" max="9" width="10.875" style="4" customWidth="1" outlineLevel="1"/>
    <col min="10" max="10" width="10.375" style="4" customWidth="1" outlineLevel="1"/>
    <col min="11" max="11" width="10.00390625" style="4" customWidth="1" outlineLevel="1"/>
    <col min="12" max="12" width="15.625" style="4" customWidth="1" outlineLevel="1"/>
    <col min="13" max="13" width="9.375" style="4" customWidth="1" outlineLevel="1"/>
    <col min="14" max="15" width="9.25390625" style="4" customWidth="1"/>
    <col min="16" max="16" width="8.625" style="2" customWidth="1"/>
    <col min="17" max="17" width="10.875" style="231" customWidth="1"/>
    <col min="18" max="18" width="21.00390625" style="2" customWidth="1"/>
    <col min="19" max="19" width="10.125" style="2" bestFit="1" customWidth="1"/>
    <col min="20" max="16384" width="9.125" style="2" customWidth="1"/>
  </cols>
  <sheetData>
    <row r="1" spans="1:18" ht="12.75">
      <c r="A1" s="1" t="s">
        <v>0</v>
      </c>
      <c r="B1" s="1"/>
      <c r="C1" s="1"/>
      <c r="R1" s="6" t="s">
        <v>1</v>
      </c>
    </row>
    <row r="2" spans="1:3" ht="12.75">
      <c r="A2" s="1" t="s">
        <v>2</v>
      </c>
      <c r="B2" s="1"/>
      <c r="C2" s="1"/>
    </row>
    <row r="3" spans="1:18" ht="12.75" customHeight="1">
      <c r="A3" s="121" t="s">
        <v>110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8"/>
      <c r="O3" s="8"/>
      <c r="P3" s="8"/>
      <c r="Q3" s="8"/>
      <c r="R3" s="8"/>
    </row>
    <row r="4" spans="1:18" ht="21" customHeight="1">
      <c r="A4" s="9"/>
      <c r="B4" s="10"/>
      <c r="C4" s="10"/>
      <c r="D4" s="10"/>
      <c r="E4" s="10"/>
      <c r="F4" s="232"/>
      <c r="G4" s="10"/>
      <c r="H4" s="10"/>
      <c r="I4" s="10"/>
      <c r="J4" s="10"/>
      <c r="K4" s="10"/>
      <c r="L4" s="10"/>
      <c r="M4" s="10"/>
      <c r="N4" s="8"/>
      <c r="O4" s="8"/>
      <c r="P4" s="8"/>
      <c r="Q4" s="8"/>
      <c r="R4" s="8"/>
    </row>
    <row r="5" spans="1:17" ht="25.5" customHeight="1">
      <c r="A5" s="122" t="s">
        <v>3</v>
      </c>
      <c r="B5" s="122" t="s">
        <v>4</v>
      </c>
      <c r="C5" s="125" t="s">
        <v>111</v>
      </c>
      <c r="D5" s="122" t="s">
        <v>6</v>
      </c>
      <c r="E5" s="233" t="s">
        <v>7</v>
      </c>
      <c r="F5" s="233"/>
      <c r="G5" s="233"/>
      <c r="H5" s="233"/>
      <c r="I5" s="227" t="s">
        <v>9</v>
      </c>
      <c r="J5" s="228"/>
      <c r="K5" s="228"/>
      <c r="L5" s="228"/>
      <c r="M5" s="229"/>
      <c r="N5" s="234" t="s">
        <v>8</v>
      </c>
      <c r="O5" s="234"/>
      <c r="P5" s="234"/>
      <c r="Q5" s="234"/>
    </row>
    <row r="6" spans="1:17" ht="28.5" customHeight="1">
      <c r="A6" s="123"/>
      <c r="B6" s="123"/>
      <c r="C6" s="123"/>
      <c r="D6" s="123"/>
      <c r="E6" s="235">
        <v>2014</v>
      </c>
      <c r="F6" s="236">
        <v>2013</v>
      </c>
      <c r="G6" s="211" t="s">
        <v>112</v>
      </c>
      <c r="H6" s="50" t="s">
        <v>11</v>
      </c>
      <c r="I6" s="237">
        <v>2014</v>
      </c>
      <c r="J6" s="238">
        <v>2013</v>
      </c>
      <c r="K6" s="211" t="s">
        <v>80</v>
      </c>
      <c r="L6" s="212" t="s">
        <v>11</v>
      </c>
      <c r="M6" s="213"/>
      <c r="N6" s="132">
        <v>2014</v>
      </c>
      <c r="O6" s="239"/>
      <c r="P6" s="111"/>
      <c r="Q6" s="111"/>
    </row>
    <row r="7" spans="1:17" ht="12.75">
      <c r="A7" s="124"/>
      <c r="B7" s="124"/>
      <c r="C7" s="124"/>
      <c r="D7" s="124"/>
      <c r="E7" s="235"/>
      <c r="F7" s="236"/>
      <c r="G7" s="211"/>
      <c r="H7" s="69" t="s">
        <v>113</v>
      </c>
      <c r="I7" s="240"/>
      <c r="J7" s="241"/>
      <c r="K7" s="211"/>
      <c r="L7" s="14" t="s">
        <v>12</v>
      </c>
      <c r="M7" s="15" t="s">
        <v>13</v>
      </c>
      <c r="N7" s="104"/>
      <c r="O7" s="242"/>
      <c r="P7" s="112"/>
      <c r="Q7" s="112"/>
    </row>
    <row r="8" spans="1:17" ht="12.75">
      <c r="A8" s="95"/>
      <c r="B8" s="96"/>
      <c r="C8" s="96"/>
      <c r="D8" s="95"/>
      <c r="E8" s="94"/>
      <c r="F8" s="243"/>
      <c r="G8" s="110"/>
      <c r="H8" s="244"/>
      <c r="I8" s="245"/>
      <c r="J8" s="246"/>
      <c r="K8" s="110"/>
      <c r="L8" s="247"/>
      <c r="M8" s="248"/>
      <c r="N8" s="109"/>
      <c r="O8" s="249"/>
      <c r="P8" s="250"/>
      <c r="Q8" s="250"/>
    </row>
    <row r="9" spans="1:17" ht="12.75">
      <c r="A9" s="95"/>
      <c r="B9" s="96"/>
      <c r="C9" s="96"/>
      <c r="D9" s="95"/>
      <c r="E9" s="94"/>
      <c r="F9" s="243"/>
      <c r="G9" s="110"/>
      <c r="H9" s="244"/>
      <c r="I9" s="245"/>
      <c r="J9" s="246"/>
      <c r="K9" s="110"/>
      <c r="L9" s="247"/>
      <c r="M9" s="248"/>
      <c r="N9" s="109"/>
      <c r="O9" s="249"/>
      <c r="P9" s="250"/>
      <c r="Q9" s="250"/>
    </row>
    <row r="10" spans="1:17" ht="12.75">
      <c r="A10" s="95" t="s">
        <v>114</v>
      </c>
      <c r="B10" s="96"/>
      <c r="C10" s="96"/>
      <c r="D10" s="95"/>
      <c r="E10" s="94"/>
      <c r="F10" s="243"/>
      <c r="G10" s="110"/>
      <c r="H10" s="244"/>
      <c r="I10" s="245"/>
      <c r="J10" s="246"/>
      <c r="K10" s="110"/>
      <c r="L10" s="247"/>
      <c r="M10" s="248"/>
      <c r="N10" s="109"/>
      <c r="O10" s="249"/>
      <c r="P10" s="250"/>
      <c r="Q10" s="250"/>
    </row>
    <row r="11" spans="1:17" ht="12.75">
      <c r="A11" s="95"/>
      <c r="B11" s="96"/>
      <c r="C11" s="96"/>
      <c r="D11" s="95"/>
      <c r="E11" s="94"/>
      <c r="F11" s="243"/>
      <c r="G11" s="110"/>
      <c r="H11" s="244"/>
      <c r="I11" s="245"/>
      <c r="J11" s="246"/>
      <c r="K11" s="110"/>
      <c r="L11" s="247"/>
      <c r="M11" s="248"/>
      <c r="N11" s="109"/>
      <c r="O11" s="249"/>
      <c r="P11" s="250"/>
      <c r="Q11" s="250"/>
    </row>
    <row r="12" spans="1:17" ht="12.75">
      <c r="A12" s="95"/>
      <c r="B12" s="96"/>
      <c r="C12" s="96"/>
      <c r="D12" s="95"/>
      <c r="E12" s="94"/>
      <c r="F12" s="243"/>
      <c r="G12" s="110"/>
      <c r="H12" s="244"/>
      <c r="I12" s="245"/>
      <c r="J12" s="246"/>
      <c r="K12" s="110"/>
      <c r="L12" s="247"/>
      <c r="M12" s="248"/>
      <c r="N12" s="109"/>
      <c r="O12" s="249"/>
      <c r="P12" s="250"/>
      <c r="Q12" s="250"/>
    </row>
    <row r="13" spans="1:17" ht="12.75">
      <c r="A13" s="95"/>
      <c r="B13" s="96"/>
      <c r="C13" s="96"/>
      <c r="D13" s="95"/>
      <c r="E13" s="94"/>
      <c r="F13" s="243"/>
      <c r="G13" s="110"/>
      <c r="H13" s="244"/>
      <c r="I13" s="245"/>
      <c r="J13" s="246"/>
      <c r="K13" s="110"/>
      <c r="L13" s="247"/>
      <c r="M13" s="248"/>
      <c r="N13" s="109"/>
      <c r="O13" s="249"/>
      <c r="P13" s="250"/>
      <c r="Q13" s="250"/>
    </row>
    <row r="14" spans="1:17" ht="12.75">
      <c r="A14" s="95"/>
      <c r="B14" s="96"/>
      <c r="C14" s="96"/>
      <c r="D14" s="95"/>
      <c r="E14" s="94"/>
      <c r="F14" s="243"/>
      <c r="G14" s="110"/>
      <c r="H14" s="244"/>
      <c r="I14" s="245"/>
      <c r="J14" s="246"/>
      <c r="K14" s="110"/>
      <c r="L14" s="247"/>
      <c r="M14" s="248"/>
      <c r="N14" s="109"/>
      <c r="O14" s="249"/>
      <c r="P14" s="250"/>
      <c r="Q14" s="250"/>
    </row>
    <row r="15" spans="1:17" ht="24">
      <c r="A15" s="97" t="s">
        <v>115</v>
      </c>
      <c r="B15" s="98" t="s">
        <v>15</v>
      </c>
      <c r="C15" s="16" t="s">
        <v>16</v>
      </c>
      <c r="D15" s="251" t="s">
        <v>17</v>
      </c>
      <c r="E15" s="252">
        <v>997.34</v>
      </c>
      <c r="F15" s="253">
        <f>F19</f>
        <v>867.36</v>
      </c>
      <c r="G15" s="21">
        <f>IF(F15=0,0,E15/F15-1)</f>
        <v>0.14985703744696544</v>
      </c>
      <c r="H15" s="254" t="s">
        <v>116</v>
      </c>
      <c r="I15" s="245"/>
      <c r="J15" s="246"/>
      <c r="K15" s="110"/>
      <c r="L15" s="247"/>
      <c r="M15" s="248"/>
      <c r="N15" s="73"/>
      <c r="O15" s="255"/>
      <c r="P15" s="250"/>
      <c r="Q15" s="250"/>
    </row>
    <row r="16" spans="1:17" ht="12.75">
      <c r="A16" s="95"/>
      <c r="B16" s="98" t="s">
        <v>117</v>
      </c>
      <c r="C16" s="16" t="s">
        <v>16</v>
      </c>
      <c r="D16" s="256"/>
      <c r="E16" s="252">
        <v>10.98</v>
      </c>
      <c r="F16" s="253">
        <f>F33</f>
        <v>14.44</v>
      </c>
      <c r="G16" s="21">
        <f>IF(F16=0,0,E16/F16-1)</f>
        <v>-0.2396121883656509</v>
      </c>
      <c r="H16" s="257"/>
      <c r="I16" s="245"/>
      <c r="J16" s="246"/>
      <c r="K16" s="110"/>
      <c r="L16" s="247"/>
      <c r="M16" s="248"/>
      <c r="N16" s="73"/>
      <c r="O16" s="255"/>
      <c r="P16" s="250"/>
      <c r="Q16" s="250"/>
    </row>
    <row r="17" spans="1:17" ht="12.75">
      <c r="A17" s="95"/>
      <c r="B17" s="98" t="s">
        <v>15</v>
      </c>
      <c r="C17" s="11" t="s">
        <v>21</v>
      </c>
      <c r="D17" s="256"/>
      <c r="E17" s="252">
        <v>1056.13</v>
      </c>
      <c r="F17" s="253">
        <f>F20</f>
        <v>997.34</v>
      </c>
      <c r="G17" s="21">
        <f>IF(F17=0,0,E17/F17-1)</f>
        <v>0.05894679848396733</v>
      </c>
      <c r="H17" s="257"/>
      <c r="I17" s="258">
        <v>1056.13</v>
      </c>
      <c r="J17" s="246"/>
      <c r="K17" s="110"/>
      <c r="L17" s="259" t="s">
        <v>118</v>
      </c>
      <c r="M17" s="248"/>
      <c r="N17" s="73"/>
      <c r="O17" s="255"/>
      <c r="P17" s="250"/>
      <c r="Q17" s="250"/>
    </row>
    <row r="18" spans="1:17" ht="12.75">
      <c r="A18" s="96"/>
      <c r="B18" s="98" t="s">
        <v>117</v>
      </c>
      <c r="C18" s="96" t="str">
        <f>C17</f>
        <v>с 01.07</v>
      </c>
      <c r="D18" s="256"/>
      <c r="E18" s="260">
        <v>11.97</v>
      </c>
      <c r="F18" s="243">
        <v>10.98</v>
      </c>
      <c r="G18" s="21">
        <f>IF(F18=0,0,E18/F18-1)</f>
        <v>0.0901639344262295</v>
      </c>
      <c r="H18" s="261"/>
      <c r="I18" s="258">
        <v>11.97</v>
      </c>
      <c r="J18" s="246"/>
      <c r="K18" s="110"/>
      <c r="L18" s="262"/>
      <c r="M18" s="248"/>
      <c r="N18" s="73"/>
      <c r="O18" s="255"/>
      <c r="P18" s="250"/>
      <c r="Q18" s="250"/>
    </row>
    <row r="19" spans="1:17" ht="12.75" customHeight="1">
      <c r="A19" s="125" t="s">
        <v>14</v>
      </c>
      <c r="B19" s="136" t="s">
        <v>15</v>
      </c>
      <c r="C19" s="16" t="s">
        <v>16</v>
      </c>
      <c r="D19" s="139" t="s">
        <v>17</v>
      </c>
      <c r="E19" s="263">
        <f>F20</f>
        <v>997.34</v>
      </c>
      <c r="F19" s="264">
        <v>867.36</v>
      </c>
      <c r="G19" s="21">
        <f>IF(F19=0,0,E19/F19-1)</f>
        <v>0.14985703744696544</v>
      </c>
      <c r="H19" s="265" t="s">
        <v>119</v>
      </c>
      <c r="I19" s="266">
        <v>1049.47</v>
      </c>
      <c r="J19" s="74">
        <v>938.7</v>
      </c>
      <c r="K19" s="21">
        <f>IF(J19=0,0,I19/J19-1)</f>
        <v>0.11800362203046766</v>
      </c>
      <c r="L19" s="265" t="s">
        <v>120</v>
      </c>
      <c r="M19" s="157">
        <v>41621</v>
      </c>
      <c r="N19" s="267">
        <f aca="true" t="shared" si="0" ref="N19:N26">I19-E19</f>
        <v>52.129999999999995</v>
      </c>
      <c r="O19" s="268">
        <f>'[1]2013'!J8</f>
        <v>71.34000000000003</v>
      </c>
      <c r="P19" s="21">
        <f>IF(O19=0,0,N19/O19-1)</f>
        <v>-0.2692738996355485</v>
      </c>
      <c r="Q19" s="163" t="s">
        <v>19</v>
      </c>
    </row>
    <row r="20" spans="1:17" ht="12.75">
      <c r="A20" s="134"/>
      <c r="B20" s="137"/>
      <c r="C20" s="11" t="s">
        <v>21</v>
      </c>
      <c r="D20" s="140"/>
      <c r="E20" s="269">
        <f>E17</f>
        <v>1056.13</v>
      </c>
      <c r="F20" s="270">
        <v>997.34</v>
      </c>
      <c r="G20" s="21">
        <f aca="true" t="shared" si="1" ref="G20:G35">IF(F20=0,0,E20/F20-1)</f>
        <v>0.05894679848396733</v>
      </c>
      <c r="H20" s="271"/>
      <c r="I20" s="272">
        <v>1114.46</v>
      </c>
      <c r="J20" s="77">
        <v>1049.47</v>
      </c>
      <c r="K20" s="21">
        <f>IF(J20=0,0,I20/J20-1)</f>
        <v>0.061926496231431205</v>
      </c>
      <c r="L20" s="271"/>
      <c r="M20" s="158"/>
      <c r="N20" s="267">
        <f t="shared" si="0"/>
        <v>58.32999999999993</v>
      </c>
      <c r="O20" s="268">
        <f>'[1]2013'!J9</f>
        <v>52.129999999999995</v>
      </c>
      <c r="P20" s="21">
        <f aca="true" t="shared" si="2" ref="P20:P26">IF(O20=0,0,N20/O20-1)</f>
        <v>0.11893343564166381</v>
      </c>
      <c r="Q20" s="164"/>
    </row>
    <row r="21" spans="1:17" ht="12.75" customHeight="1">
      <c r="A21" s="134"/>
      <c r="B21" s="137"/>
      <c r="C21" s="16" t="s">
        <v>16</v>
      </c>
      <c r="D21" s="273" t="s">
        <v>23</v>
      </c>
      <c r="E21" s="274">
        <f>F22</f>
        <v>567.67</v>
      </c>
      <c r="F21" s="264">
        <v>528.82</v>
      </c>
      <c r="G21" s="21">
        <f t="shared" si="1"/>
        <v>0.07346545138232274</v>
      </c>
      <c r="H21" s="265" t="s">
        <v>121</v>
      </c>
      <c r="I21" s="275">
        <v>595.07</v>
      </c>
      <c r="J21" s="79">
        <v>595.07</v>
      </c>
      <c r="K21" s="21">
        <f>IF(J21=0,0,I21/J21-1)</f>
        <v>0</v>
      </c>
      <c r="L21" s="265" t="s">
        <v>122</v>
      </c>
      <c r="M21" s="158"/>
      <c r="N21" s="267">
        <f t="shared" si="0"/>
        <v>27.40000000000009</v>
      </c>
      <c r="O21" s="268">
        <f>'[1]2013'!J10</f>
        <v>66.25</v>
      </c>
      <c r="P21" s="21">
        <f t="shared" si="2"/>
        <v>-0.5864150943396212</v>
      </c>
      <c r="Q21" s="164"/>
    </row>
    <row r="22" spans="1:17" ht="12.75">
      <c r="A22" s="134"/>
      <c r="B22" s="137"/>
      <c r="C22" s="11" t="s">
        <v>21</v>
      </c>
      <c r="D22" s="276"/>
      <c r="E22" s="277">
        <f>607.95</f>
        <v>607.95</v>
      </c>
      <c r="F22" s="264">
        <v>567.67</v>
      </c>
      <c r="G22" s="21">
        <f t="shared" si="1"/>
        <v>0.07095671781140478</v>
      </c>
      <c r="H22" s="271"/>
      <c r="I22" s="275">
        <v>654.41</v>
      </c>
      <c r="J22" s="79">
        <v>595.07</v>
      </c>
      <c r="K22" s="21">
        <f>IF(J22=0,0,I22/J22-1)</f>
        <v>0.0997193607474749</v>
      </c>
      <c r="L22" s="271"/>
      <c r="M22" s="159"/>
      <c r="N22" s="267">
        <f t="shared" si="0"/>
        <v>46.45999999999992</v>
      </c>
      <c r="O22" s="268">
        <f>'[1]2013'!J11</f>
        <v>27.40000000000009</v>
      </c>
      <c r="P22" s="21">
        <f t="shared" si="2"/>
        <v>0.6956204379561959</v>
      </c>
      <c r="Q22" s="164"/>
    </row>
    <row r="23" spans="1:17" ht="12.75" customHeight="1" hidden="1" outlineLevel="1">
      <c r="A23" s="134"/>
      <c r="B23" s="137"/>
      <c r="C23" s="16" t="s">
        <v>16</v>
      </c>
      <c r="D23" s="167" t="s">
        <v>26</v>
      </c>
      <c r="E23" s="278"/>
      <c r="F23" s="264">
        <v>543.42</v>
      </c>
      <c r="G23" s="21">
        <f t="shared" si="1"/>
        <v>-1</v>
      </c>
      <c r="H23" s="163" t="s">
        <v>85</v>
      </c>
      <c r="I23" s="82"/>
      <c r="J23" s="82"/>
      <c r="K23" s="21"/>
      <c r="L23" s="28"/>
      <c r="M23" s="279"/>
      <c r="N23" s="267">
        <f t="shared" si="0"/>
        <v>0</v>
      </c>
      <c r="O23" s="268">
        <f>'[1]2013'!J12</f>
        <v>0</v>
      </c>
      <c r="P23" s="21">
        <f t="shared" si="2"/>
        <v>0</v>
      </c>
      <c r="Q23" s="164"/>
    </row>
    <row r="24" spans="1:17" ht="12.75" customHeight="1" hidden="1" outlineLevel="1">
      <c r="A24" s="134"/>
      <c r="B24" s="137"/>
      <c r="C24" s="11" t="s">
        <v>21</v>
      </c>
      <c r="D24" s="167"/>
      <c r="E24" s="278"/>
      <c r="F24" s="264">
        <v>590.83</v>
      </c>
      <c r="G24" s="21">
        <f t="shared" si="1"/>
        <v>-1</v>
      </c>
      <c r="H24" s="164"/>
      <c r="I24" s="82"/>
      <c r="J24" s="82"/>
      <c r="K24" s="21"/>
      <c r="L24" s="28"/>
      <c r="M24" s="28"/>
      <c r="N24" s="267">
        <f t="shared" si="0"/>
        <v>0</v>
      </c>
      <c r="O24" s="268">
        <f>'[1]2013'!J13</f>
        <v>0</v>
      </c>
      <c r="P24" s="21">
        <f t="shared" si="2"/>
        <v>0</v>
      </c>
      <c r="Q24" s="164"/>
    </row>
    <row r="25" spans="1:17" ht="12.75" customHeight="1" collapsed="1">
      <c r="A25" s="125" t="s">
        <v>28</v>
      </c>
      <c r="B25" s="137"/>
      <c r="C25" s="16" t="s">
        <v>16</v>
      </c>
      <c r="D25" s="273" t="s">
        <v>23</v>
      </c>
      <c r="E25" s="274">
        <f>F26</f>
        <v>525.85</v>
      </c>
      <c r="F25" s="280">
        <v>475.23</v>
      </c>
      <c r="G25" s="21">
        <f t="shared" si="1"/>
        <v>0.10651684447530663</v>
      </c>
      <c r="H25" s="265" t="s">
        <v>123</v>
      </c>
      <c r="I25" s="275">
        <v>563.17</v>
      </c>
      <c r="J25" s="79">
        <v>563.17</v>
      </c>
      <c r="K25" s="21">
        <f>IF(J25=0,0,I25/J25-1)</f>
        <v>0</v>
      </c>
      <c r="L25" s="265" t="s">
        <v>122</v>
      </c>
      <c r="M25" s="157">
        <v>41621</v>
      </c>
      <c r="N25" s="267">
        <f t="shared" si="0"/>
        <v>37.319999999999936</v>
      </c>
      <c r="O25" s="268">
        <f>'[1]2013'!J14</f>
        <v>87.93999999999994</v>
      </c>
      <c r="P25" s="21">
        <f t="shared" si="2"/>
        <v>-0.5756197407323179</v>
      </c>
      <c r="Q25" s="164"/>
    </row>
    <row r="26" spans="1:17" ht="12.75">
      <c r="A26" s="123"/>
      <c r="B26" s="137"/>
      <c r="C26" s="11" t="s">
        <v>21</v>
      </c>
      <c r="D26" s="276"/>
      <c r="E26" s="277">
        <f>557.48</f>
        <v>557.48</v>
      </c>
      <c r="F26" s="264">
        <v>525.85</v>
      </c>
      <c r="G26" s="21">
        <f t="shared" si="1"/>
        <v>0.06015023295616628</v>
      </c>
      <c r="H26" s="271"/>
      <c r="I26" s="275">
        <v>619.27</v>
      </c>
      <c r="J26" s="79">
        <v>563.17</v>
      </c>
      <c r="K26" s="21">
        <f>IF(J26=0,0,I26/J26-1)</f>
        <v>0.09961468117975047</v>
      </c>
      <c r="L26" s="271"/>
      <c r="M26" s="158"/>
      <c r="N26" s="267">
        <f t="shared" si="0"/>
        <v>61.789999999999964</v>
      </c>
      <c r="O26" s="268">
        <f>'[1]2013'!J15</f>
        <v>37.319999999999936</v>
      </c>
      <c r="P26" s="21">
        <f t="shared" si="2"/>
        <v>0.655680600214364</v>
      </c>
      <c r="Q26" s="165"/>
    </row>
    <row r="27" spans="1:17" ht="12.75">
      <c r="A27" s="167" t="s">
        <v>29</v>
      </c>
      <c r="B27" s="136" t="s">
        <v>30</v>
      </c>
      <c r="C27" s="16" t="s">
        <v>16</v>
      </c>
      <c r="D27" s="281" t="s">
        <v>26</v>
      </c>
      <c r="E27" s="282">
        <f>10.98</f>
        <v>10.98</v>
      </c>
      <c r="F27" s="264">
        <v>10.98</v>
      </c>
      <c r="G27" s="21">
        <f t="shared" si="1"/>
        <v>0</v>
      </c>
      <c r="H27" s="265" t="s">
        <v>124</v>
      </c>
      <c r="I27" s="86"/>
      <c r="J27" s="86"/>
      <c r="K27" s="21"/>
      <c r="L27" s="28"/>
      <c r="M27" s="28"/>
      <c r="N27" s="67"/>
      <c r="O27" s="283"/>
      <c r="P27" s="26"/>
      <c r="Q27" s="26"/>
    </row>
    <row r="28" spans="1:17" ht="23.25" customHeight="1">
      <c r="A28" s="167"/>
      <c r="B28" s="137"/>
      <c r="C28" s="11" t="s">
        <v>21</v>
      </c>
      <c r="D28" s="281"/>
      <c r="E28" s="282">
        <f>11.01</f>
        <v>11.01</v>
      </c>
      <c r="F28" s="264">
        <v>10.98</v>
      </c>
      <c r="G28" s="21">
        <f t="shared" si="1"/>
        <v>0.002732240437158362</v>
      </c>
      <c r="H28" s="271"/>
      <c r="I28" s="86"/>
      <c r="J28" s="86"/>
      <c r="K28" s="21"/>
      <c r="L28" s="28"/>
      <c r="M28" s="28"/>
      <c r="N28" s="67"/>
      <c r="O28" s="283"/>
      <c r="P28" s="26"/>
      <c r="Q28" s="26"/>
    </row>
    <row r="29" spans="1:17" ht="18" customHeight="1" outlineLevel="1">
      <c r="A29" s="176" t="s">
        <v>32</v>
      </c>
      <c r="B29" s="137"/>
      <c r="C29" s="16" t="s">
        <v>16</v>
      </c>
      <c r="D29" s="136" t="s">
        <v>23</v>
      </c>
      <c r="E29" s="284">
        <f>F30</f>
        <v>16.31</v>
      </c>
      <c r="F29" s="264">
        <v>12.67</v>
      </c>
      <c r="G29" s="21">
        <f t="shared" si="1"/>
        <v>0.28729281767955794</v>
      </c>
      <c r="H29" s="265" t="s">
        <v>125</v>
      </c>
      <c r="I29" s="88"/>
      <c r="J29" s="88"/>
      <c r="K29" s="37"/>
      <c r="L29" s="38"/>
      <c r="M29" s="38"/>
      <c r="N29" s="67"/>
      <c r="O29" s="285"/>
      <c r="P29" s="35"/>
      <c r="Q29" s="35"/>
    </row>
    <row r="30" spans="1:17" ht="21" customHeight="1" outlineLevel="1">
      <c r="A30" s="167"/>
      <c r="B30" s="137"/>
      <c r="C30" s="11" t="s">
        <v>21</v>
      </c>
      <c r="D30" s="137"/>
      <c r="E30" s="286">
        <v>16.33</v>
      </c>
      <c r="F30" s="264">
        <v>16.31</v>
      </c>
      <c r="G30" s="21">
        <f t="shared" si="1"/>
        <v>0.0012262415695891704</v>
      </c>
      <c r="H30" s="271"/>
      <c r="I30" s="88"/>
      <c r="J30" s="88"/>
      <c r="K30" s="37"/>
      <c r="L30" s="38"/>
      <c r="M30" s="38"/>
      <c r="N30" s="67"/>
      <c r="O30" s="285"/>
      <c r="P30" s="35"/>
      <c r="Q30" s="35"/>
    </row>
    <row r="31" spans="1:17" ht="12.75">
      <c r="A31" s="176" t="s">
        <v>34</v>
      </c>
      <c r="B31" s="137"/>
      <c r="C31" s="16" t="s">
        <v>16</v>
      </c>
      <c r="D31" s="273" t="s">
        <v>23</v>
      </c>
      <c r="E31" s="277">
        <v>11.97</v>
      </c>
      <c r="F31" s="280">
        <v>10.9</v>
      </c>
      <c r="G31" s="21">
        <f t="shared" si="1"/>
        <v>0.09816513761467882</v>
      </c>
      <c r="H31" s="265" t="s">
        <v>126</v>
      </c>
      <c r="I31" s="88"/>
      <c r="J31" s="88"/>
      <c r="K31" s="37"/>
      <c r="L31" s="38"/>
      <c r="M31" s="38"/>
      <c r="N31" s="73"/>
      <c r="O31" s="253"/>
      <c r="P31" s="35"/>
      <c r="Q31" s="35"/>
    </row>
    <row r="32" spans="1:17" ht="12.75">
      <c r="A32" s="167"/>
      <c r="B32" s="137"/>
      <c r="C32" s="11" t="s">
        <v>21</v>
      </c>
      <c r="D32" s="276"/>
      <c r="E32" s="277">
        <f>12.29</f>
        <v>12.29</v>
      </c>
      <c r="F32" s="264">
        <v>11.97</v>
      </c>
      <c r="G32" s="21">
        <f t="shared" si="1"/>
        <v>0.02673350041771072</v>
      </c>
      <c r="H32" s="271"/>
      <c r="I32" s="88"/>
      <c r="J32" s="88"/>
      <c r="K32" s="37"/>
      <c r="L32" s="38"/>
      <c r="M32" s="38"/>
      <c r="N32" s="73"/>
      <c r="O32" s="253"/>
      <c r="P32" s="35"/>
      <c r="Q32" s="35"/>
    </row>
    <row r="33" spans="1:17" ht="12.75">
      <c r="A33" s="176" t="s">
        <v>36</v>
      </c>
      <c r="B33" s="137"/>
      <c r="C33" s="16" t="s">
        <v>16</v>
      </c>
      <c r="D33" s="287" t="s">
        <v>17</v>
      </c>
      <c r="E33" s="263">
        <f>F34</f>
        <v>12.23</v>
      </c>
      <c r="F33" s="264">
        <v>14.44</v>
      </c>
      <c r="G33" s="21">
        <f t="shared" si="1"/>
        <v>-0.1530470914127423</v>
      </c>
      <c r="H33" s="265" t="s">
        <v>127</v>
      </c>
      <c r="I33" s="90"/>
      <c r="J33" s="90"/>
      <c r="K33" s="37"/>
      <c r="L33" s="38"/>
      <c r="M33" s="38"/>
      <c r="N33" s="73"/>
      <c r="O33" s="253"/>
      <c r="P33" s="33"/>
      <c r="Q33" s="33"/>
    </row>
    <row r="34" spans="1:17" ht="12.75">
      <c r="A34" s="167"/>
      <c r="B34" s="137"/>
      <c r="C34" s="11" t="s">
        <v>21</v>
      </c>
      <c r="D34" s="288"/>
      <c r="E34" s="269">
        <f>13.45</f>
        <v>13.45</v>
      </c>
      <c r="F34" s="270">
        <v>12.23</v>
      </c>
      <c r="G34" s="21">
        <f t="shared" si="1"/>
        <v>0.0997547015535567</v>
      </c>
      <c r="H34" s="271"/>
      <c r="I34" s="90"/>
      <c r="J34" s="90"/>
      <c r="K34" s="37"/>
      <c r="L34" s="38"/>
      <c r="M34" s="38"/>
      <c r="N34" s="73"/>
      <c r="O34" s="253"/>
      <c r="P34" s="33"/>
      <c r="Q34" s="33"/>
    </row>
    <row r="35" spans="1:17" ht="12.75">
      <c r="A35" s="125" t="s">
        <v>38</v>
      </c>
      <c r="B35" s="137"/>
      <c r="C35" s="16" t="s">
        <v>16</v>
      </c>
      <c r="D35" s="289" t="s">
        <v>39</v>
      </c>
      <c r="E35" s="290">
        <f>9.42+0.41</f>
        <v>9.83</v>
      </c>
      <c r="F35" s="280">
        <f>8.32+0.37</f>
        <v>8.69</v>
      </c>
      <c r="G35" s="21">
        <f t="shared" si="1"/>
        <v>0.13118527042577677</v>
      </c>
      <c r="H35" s="291" t="s">
        <v>128</v>
      </c>
      <c r="I35" s="79">
        <v>4.29</v>
      </c>
      <c r="J35" s="79">
        <v>10.73</v>
      </c>
      <c r="K35" s="21">
        <f aca="true" t="shared" si="3" ref="K35:K42">IF(J35=0,0,I35/J35-1)</f>
        <v>-0.6001863932898416</v>
      </c>
      <c r="L35" s="214" t="s">
        <v>129</v>
      </c>
      <c r="M35" s="157">
        <v>41621</v>
      </c>
      <c r="N35" s="73"/>
      <c r="O35" s="253"/>
      <c r="P35" s="292"/>
      <c r="Q35" s="292"/>
    </row>
    <row r="36" spans="1:17" ht="48" customHeight="1">
      <c r="A36" s="134"/>
      <c r="B36" s="137"/>
      <c r="C36" s="11" t="s">
        <v>21</v>
      </c>
      <c r="D36" s="293"/>
      <c r="E36" s="290">
        <f>10.13+0.41</f>
        <v>10.540000000000001</v>
      </c>
      <c r="F36" s="264">
        <f>9.42+0.41</f>
        <v>9.83</v>
      </c>
      <c r="G36" s="21">
        <f>IF(F36=0,0,E36/F36-1)</f>
        <v>0.07222787385554441</v>
      </c>
      <c r="H36" s="294"/>
      <c r="I36" s="77">
        <v>4.29</v>
      </c>
      <c r="J36" s="77">
        <v>16.15</v>
      </c>
      <c r="K36" s="21">
        <f t="shared" si="3"/>
        <v>-0.7343653250773994</v>
      </c>
      <c r="L36" s="164"/>
      <c r="M36" s="158"/>
      <c r="N36" s="73"/>
      <c r="O36" s="253"/>
      <c r="P36" s="292"/>
      <c r="Q36" s="292"/>
    </row>
    <row r="37" spans="1:17" ht="12.75">
      <c r="A37" s="180" t="s">
        <v>43</v>
      </c>
      <c r="B37" s="137"/>
      <c r="C37" s="16" t="s">
        <v>16</v>
      </c>
      <c r="D37" s="293"/>
      <c r="E37" s="290">
        <f>22.64+1.62</f>
        <v>24.26</v>
      </c>
      <c r="F37" s="280">
        <f>19.32+1.62</f>
        <v>20.94</v>
      </c>
      <c r="G37" s="21">
        <f aca="true" t="shared" si="4" ref="G37:G50">IF(F37=0,0,E37/F37-1)</f>
        <v>0.15854823304680044</v>
      </c>
      <c r="H37" s="291" t="s">
        <v>130</v>
      </c>
      <c r="I37" s="74">
        <v>2.91</v>
      </c>
      <c r="J37" s="74">
        <v>26.87</v>
      </c>
      <c r="K37" s="21">
        <f t="shared" si="3"/>
        <v>-0.8917007815407517</v>
      </c>
      <c r="L37" s="214" t="s">
        <v>131</v>
      </c>
      <c r="M37" s="158"/>
      <c r="N37" s="73"/>
      <c r="O37" s="253"/>
      <c r="P37" s="292"/>
      <c r="Q37" s="292"/>
    </row>
    <row r="38" spans="1:17" ht="49.5" customHeight="1">
      <c r="A38" s="181"/>
      <c r="B38" s="137"/>
      <c r="C38" s="11" t="s">
        <v>21</v>
      </c>
      <c r="D38" s="293"/>
      <c r="E38" s="295">
        <f>23.08+1.62</f>
        <v>24.7</v>
      </c>
      <c r="F38" s="264">
        <f>22.64+1.62</f>
        <v>24.26</v>
      </c>
      <c r="G38" s="21">
        <f t="shared" si="4"/>
        <v>0.018136850783182057</v>
      </c>
      <c r="H38" s="294"/>
      <c r="I38" s="74">
        <v>2.91</v>
      </c>
      <c r="J38" s="74">
        <v>26.87</v>
      </c>
      <c r="K38" s="21">
        <f t="shared" si="3"/>
        <v>-0.8917007815407517</v>
      </c>
      <c r="L38" s="164"/>
      <c r="M38" s="158"/>
      <c r="N38" s="73"/>
      <c r="O38" s="253"/>
      <c r="P38" s="292"/>
      <c r="Q38" s="292"/>
    </row>
    <row r="39" spans="1:17" ht="12.75">
      <c r="A39" s="181"/>
      <c r="B39" s="137"/>
      <c r="C39" s="16" t="s">
        <v>16</v>
      </c>
      <c r="D39" s="273" t="s">
        <v>47</v>
      </c>
      <c r="E39" s="296">
        <v>9.22</v>
      </c>
      <c r="F39" s="280">
        <v>8.31</v>
      </c>
      <c r="G39" s="21">
        <f t="shared" si="4"/>
        <v>0.10950661853188937</v>
      </c>
      <c r="H39" s="265" t="s">
        <v>132</v>
      </c>
      <c r="I39" s="74"/>
      <c r="J39" s="74">
        <v>9.54</v>
      </c>
      <c r="K39" s="21">
        <f t="shared" si="3"/>
        <v>-1</v>
      </c>
      <c r="L39" s="163"/>
      <c r="M39" s="158"/>
      <c r="N39" s="81"/>
      <c r="O39" s="283"/>
      <c r="P39" s="292"/>
      <c r="Q39" s="292"/>
    </row>
    <row r="40" spans="1:17" ht="30.75" customHeight="1">
      <c r="A40" s="181"/>
      <c r="B40" s="137"/>
      <c r="C40" s="11" t="s">
        <v>21</v>
      </c>
      <c r="D40" s="276"/>
      <c r="E40" s="296">
        <v>9.61</v>
      </c>
      <c r="F40" s="264">
        <v>9.22</v>
      </c>
      <c r="G40" s="21">
        <f t="shared" si="4"/>
        <v>0.042299349240780826</v>
      </c>
      <c r="H40" s="271"/>
      <c r="I40" s="74"/>
      <c r="J40" s="74">
        <v>11.61</v>
      </c>
      <c r="K40" s="21">
        <f t="shared" si="3"/>
        <v>-1</v>
      </c>
      <c r="L40" s="164"/>
      <c r="M40" s="158"/>
      <c r="N40" s="81"/>
      <c r="O40" s="283"/>
      <c r="P40" s="292"/>
      <c r="Q40" s="292"/>
    </row>
    <row r="41" spans="1:17" ht="12.75">
      <c r="A41" s="125" t="s">
        <v>51</v>
      </c>
      <c r="B41" s="137"/>
      <c r="C41" s="16" t="s">
        <v>16</v>
      </c>
      <c r="D41" s="276"/>
      <c r="E41" s="296">
        <v>2.99</v>
      </c>
      <c r="F41" s="280">
        <v>2.39</v>
      </c>
      <c r="G41" s="21">
        <f t="shared" si="4"/>
        <v>0.2510460251046025</v>
      </c>
      <c r="H41" s="265" t="s">
        <v>133</v>
      </c>
      <c r="I41" s="74">
        <v>2.91</v>
      </c>
      <c r="J41" s="79">
        <v>4.84</v>
      </c>
      <c r="K41" s="21">
        <f t="shared" si="3"/>
        <v>-0.39876033057851235</v>
      </c>
      <c r="L41" s="214" t="s">
        <v>131</v>
      </c>
      <c r="M41" s="158"/>
      <c r="N41" s="81"/>
      <c r="O41" s="283"/>
      <c r="P41" s="292"/>
      <c r="Q41" s="292"/>
    </row>
    <row r="42" spans="1:17" ht="30.75" customHeight="1">
      <c r="A42" s="123"/>
      <c r="B42" s="137"/>
      <c r="C42" s="11" t="s">
        <v>21</v>
      </c>
      <c r="D42" s="276"/>
      <c r="E42" s="296">
        <v>2.99</v>
      </c>
      <c r="F42" s="264">
        <v>3</v>
      </c>
      <c r="G42" s="21">
        <f t="shared" si="4"/>
        <v>-0.0033333333333332993</v>
      </c>
      <c r="H42" s="271"/>
      <c r="I42" s="74">
        <v>2.91</v>
      </c>
      <c r="J42" s="77">
        <v>5.14</v>
      </c>
      <c r="K42" s="21">
        <f t="shared" si="3"/>
        <v>-0.4338521400778209</v>
      </c>
      <c r="L42" s="164"/>
      <c r="M42" s="158"/>
      <c r="N42" s="81"/>
      <c r="O42" s="283"/>
      <c r="P42" s="292"/>
      <c r="Q42" s="292"/>
    </row>
    <row r="43" spans="1:17" ht="32.25" customHeight="1">
      <c r="A43" s="139" t="s">
        <v>55</v>
      </c>
      <c r="B43" s="125" t="s">
        <v>56</v>
      </c>
      <c r="C43" s="16" t="s">
        <v>16</v>
      </c>
      <c r="D43" s="176" t="s">
        <v>57</v>
      </c>
      <c r="E43" s="297">
        <f>F44</f>
        <v>247.24</v>
      </c>
      <c r="F43" s="280">
        <v>228.67</v>
      </c>
      <c r="G43" s="21">
        <f t="shared" si="4"/>
        <v>0.08120872873573282</v>
      </c>
      <c r="H43" s="210" t="s">
        <v>134</v>
      </c>
      <c r="I43" s="298"/>
      <c r="J43" s="299"/>
      <c r="K43" s="21"/>
      <c r="L43" s="41"/>
      <c r="M43" s="43"/>
      <c r="N43" s="300"/>
      <c r="O43" s="301"/>
      <c r="P43" s="42"/>
      <c r="Q43" s="42"/>
    </row>
    <row r="44" spans="1:17" ht="28.5" customHeight="1">
      <c r="A44" s="140"/>
      <c r="B44" s="134"/>
      <c r="C44" s="16" t="s">
        <v>21</v>
      </c>
      <c r="D44" s="176"/>
      <c r="E44" s="92"/>
      <c r="F44" s="302">
        <v>247.24</v>
      </c>
      <c r="G44" s="21">
        <f t="shared" si="4"/>
        <v>-1</v>
      </c>
      <c r="H44" s="210"/>
      <c r="I44" s="90"/>
      <c r="J44" s="303"/>
      <c r="K44" s="44"/>
      <c r="L44" s="48"/>
      <c r="M44" s="48"/>
      <c r="N44" s="304"/>
      <c r="O44" s="305"/>
      <c r="P44" s="33"/>
      <c r="Q44" s="33"/>
    </row>
    <row r="45" spans="1:17" ht="24">
      <c r="A45" s="140"/>
      <c r="B45" s="134"/>
      <c r="C45" s="125" t="s">
        <v>16</v>
      </c>
      <c r="D45" s="176" t="s">
        <v>60</v>
      </c>
      <c r="E45" s="297">
        <v>3392</v>
      </c>
      <c r="F45" s="306">
        <f>'[1]2013'!E34</f>
        <v>2963</v>
      </c>
      <c r="G45" s="21">
        <f t="shared" si="4"/>
        <v>0.14478569017887266</v>
      </c>
      <c r="H45" s="307" t="s">
        <v>135</v>
      </c>
      <c r="I45" s="90"/>
      <c r="J45" s="303"/>
      <c r="K45" s="44"/>
      <c r="L45" s="48"/>
      <c r="M45" s="48"/>
      <c r="N45" s="304"/>
      <c r="O45" s="305"/>
      <c r="P45" s="33"/>
      <c r="Q45" s="33"/>
    </row>
    <row r="46" spans="1:17" ht="24">
      <c r="A46" s="140"/>
      <c r="B46" s="134"/>
      <c r="C46" s="135"/>
      <c r="D46" s="176"/>
      <c r="E46" s="297">
        <v>75.26</v>
      </c>
      <c r="F46" s="280">
        <f>'[1]2013'!E35</f>
        <v>70.57</v>
      </c>
      <c r="G46" s="21">
        <f t="shared" si="4"/>
        <v>0.06645883519909335</v>
      </c>
      <c r="H46" s="307" t="s">
        <v>136</v>
      </c>
      <c r="I46" s="90"/>
      <c r="J46" s="303"/>
      <c r="K46" s="44"/>
      <c r="L46" s="48"/>
      <c r="M46" s="48"/>
      <c r="N46" s="304"/>
      <c r="O46" s="305"/>
      <c r="P46" s="33"/>
      <c r="Q46" s="33"/>
    </row>
    <row r="47" spans="1:17" ht="12.75" hidden="1" outlineLevel="1">
      <c r="A47" s="140"/>
      <c r="B47" s="134"/>
      <c r="C47" s="125" t="s">
        <v>137</v>
      </c>
      <c r="D47" s="176"/>
      <c r="E47" s="92"/>
      <c r="F47" s="308">
        <v>2874</v>
      </c>
      <c r="G47" s="309">
        <f t="shared" si="4"/>
        <v>-1</v>
      </c>
      <c r="H47" s="310" t="s">
        <v>63</v>
      </c>
      <c r="I47" s="33"/>
      <c r="J47" s="47"/>
      <c r="K47" s="44"/>
      <c r="L47" s="48"/>
      <c r="M47" s="48"/>
      <c r="N47" s="33"/>
      <c r="O47" s="33"/>
      <c r="P47" s="33"/>
      <c r="Q47" s="33"/>
    </row>
    <row r="48" spans="1:17" ht="12.75" hidden="1" outlineLevel="1">
      <c r="A48" s="140"/>
      <c r="B48" s="134"/>
      <c r="C48" s="135"/>
      <c r="D48" s="176"/>
      <c r="E48" s="92"/>
      <c r="F48" s="311">
        <v>70.57</v>
      </c>
      <c r="G48" s="309">
        <f t="shared" si="4"/>
        <v>-1</v>
      </c>
      <c r="H48" s="312"/>
      <c r="I48" s="33"/>
      <c r="J48" s="47"/>
      <c r="K48" s="44"/>
      <c r="L48" s="48"/>
      <c r="M48" s="48"/>
      <c r="N48" s="33"/>
      <c r="O48" s="33"/>
      <c r="P48" s="33"/>
      <c r="Q48" s="33"/>
    </row>
    <row r="49" spans="1:17" ht="12.75" hidden="1" outlineLevel="1">
      <c r="A49" s="140"/>
      <c r="B49" s="134"/>
      <c r="C49" s="125" t="s">
        <v>21</v>
      </c>
      <c r="D49" s="176"/>
      <c r="E49" s="92"/>
      <c r="F49" s="308">
        <v>3290</v>
      </c>
      <c r="G49" s="309">
        <f t="shared" si="4"/>
        <v>-1</v>
      </c>
      <c r="H49" s="310" t="s">
        <v>138</v>
      </c>
      <c r="I49" s="33"/>
      <c r="J49" s="47"/>
      <c r="K49" s="44"/>
      <c r="L49" s="48"/>
      <c r="M49" s="48"/>
      <c r="N49" s="33"/>
      <c r="O49" s="33"/>
      <c r="P49" s="33"/>
      <c r="Q49" s="33"/>
    </row>
    <row r="50" spans="1:17" ht="12.75" hidden="1" outlineLevel="1">
      <c r="A50" s="141"/>
      <c r="B50" s="135"/>
      <c r="C50" s="135"/>
      <c r="D50" s="176"/>
      <c r="E50" s="92"/>
      <c r="F50" s="311">
        <v>70.26</v>
      </c>
      <c r="G50" s="309">
        <f t="shared" si="4"/>
        <v>-1</v>
      </c>
      <c r="H50" s="313" t="s">
        <v>139</v>
      </c>
      <c r="I50" s="33"/>
      <c r="J50" s="51"/>
      <c r="K50" s="52"/>
      <c r="L50" s="53"/>
      <c r="M50" s="53"/>
      <c r="N50" s="33"/>
      <c r="O50" s="33"/>
      <c r="P50" s="33"/>
      <c r="Q50" s="33"/>
    </row>
    <row r="51" spans="1:18" ht="12.75" collapsed="1">
      <c r="A51" s="54"/>
      <c r="B51" s="54"/>
      <c r="C51" s="54"/>
      <c r="D51" s="54"/>
      <c r="E51" s="54"/>
      <c r="F51" s="314"/>
      <c r="G51" s="55"/>
      <c r="H51" s="55"/>
      <c r="I51" s="56"/>
      <c r="J51" s="56"/>
      <c r="K51" s="56"/>
      <c r="L51" s="56"/>
      <c r="M51" s="56"/>
      <c r="N51" s="56"/>
      <c r="O51" s="56"/>
      <c r="P51" s="54"/>
      <c r="Q51" s="57"/>
      <c r="R51" s="58"/>
    </row>
    <row r="52" spans="1:16" ht="12.75">
      <c r="A52" s="54"/>
      <c r="B52" s="54"/>
      <c r="C52" s="54"/>
      <c r="D52" s="54"/>
      <c r="E52" s="54"/>
      <c r="F52" s="314"/>
      <c r="G52" s="55"/>
      <c r="H52" s="55"/>
      <c r="I52" s="56"/>
      <c r="J52" s="56"/>
      <c r="K52" s="56"/>
      <c r="L52" s="56"/>
      <c r="M52" s="56"/>
      <c r="N52" s="56"/>
      <c r="O52" s="56"/>
      <c r="P52" s="54"/>
    </row>
    <row r="53" spans="1:16" ht="12.75">
      <c r="A53" s="59"/>
      <c r="B53" s="54"/>
      <c r="C53" s="54"/>
      <c r="D53" s="54"/>
      <c r="E53" s="54"/>
      <c r="F53" s="314"/>
      <c r="G53" s="55"/>
      <c r="I53" s="56"/>
      <c r="J53" s="56"/>
      <c r="K53" s="56"/>
      <c r="L53" s="56"/>
      <c r="M53" s="56"/>
      <c r="N53" s="56"/>
      <c r="O53" s="56"/>
      <c r="P53" s="54"/>
    </row>
    <row r="54" spans="1:16" ht="12.75">
      <c r="A54" s="61"/>
      <c r="B54" s="54"/>
      <c r="C54" s="54"/>
      <c r="D54" s="54"/>
      <c r="E54" s="54"/>
      <c r="F54" s="314"/>
      <c r="G54" s="55"/>
      <c r="H54" s="55"/>
      <c r="I54" s="56"/>
      <c r="J54" s="56"/>
      <c r="K54" s="56"/>
      <c r="L54" s="56"/>
      <c r="M54" s="56"/>
      <c r="N54" s="56"/>
      <c r="O54" s="56"/>
      <c r="P54" s="54"/>
    </row>
    <row r="55" spans="1:16" ht="12.75">
      <c r="A55" s="59"/>
      <c r="B55" s="54"/>
      <c r="C55" s="54"/>
      <c r="D55" s="54"/>
      <c r="E55" s="54"/>
      <c r="F55" s="314"/>
      <c r="G55" s="55"/>
      <c r="H55" s="55"/>
      <c r="I55" s="56"/>
      <c r="J55" s="56"/>
      <c r="K55" s="56"/>
      <c r="L55" s="56"/>
      <c r="M55" s="56"/>
      <c r="N55" s="56"/>
      <c r="O55" s="56"/>
      <c r="P55" s="54"/>
    </row>
    <row r="56" spans="1:16" ht="12.75">
      <c r="A56" s="61"/>
      <c r="B56" s="54"/>
      <c r="C56" s="54"/>
      <c r="D56" s="54"/>
      <c r="E56" s="54"/>
      <c r="F56" s="314"/>
      <c r="G56" s="55"/>
      <c r="H56" s="55"/>
      <c r="I56" s="56"/>
      <c r="J56" s="56"/>
      <c r="K56" s="56"/>
      <c r="L56" s="56"/>
      <c r="M56" s="56"/>
      <c r="N56" s="56"/>
      <c r="O56" s="56"/>
      <c r="P56" s="54"/>
    </row>
    <row r="57" spans="1:16" ht="12.75">
      <c r="A57" s="59"/>
      <c r="B57" s="54"/>
      <c r="C57" s="54"/>
      <c r="D57" s="54"/>
      <c r="E57" s="54"/>
      <c r="F57" s="314"/>
      <c r="G57" s="55"/>
      <c r="H57" s="55"/>
      <c r="I57" s="56"/>
      <c r="J57" s="56"/>
      <c r="K57" s="56"/>
      <c r="L57" s="56"/>
      <c r="M57" s="56"/>
      <c r="N57" s="56"/>
      <c r="O57" s="56"/>
      <c r="P57" s="54"/>
    </row>
    <row r="58" spans="1:16" ht="12.75">
      <c r="A58" s="61"/>
      <c r="B58" s="54"/>
      <c r="C58" s="54"/>
      <c r="D58" s="54"/>
      <c r="E58" s="54"/>
      <c r="F58" s="314"/>
      <c r="G58" s="55"/>
      <c r="H58" s="55"/>
      <c r="I58" s="56"/>
      <c r="J58" s="56"/>
      <c r="K58" s="56"/>
      <c r="L58" s="56"/>
      <c r="M58" s="56"/>
      <c r="N58" s="56"/>
      <c r="O58" s="56"/>
      <c r="P58" s="54"/>
    </row>
    <row r="59" spans="1:16" ht="12.75">
      <c r="A59" s="61"/>
      <c r="B59" s="54"/>
      <c r="C59" s="54"/>
      <c r="D59" s="54"/>
      <c r="E59" s="54"/>
      <c r="F59" s="314"/>
      <c r="G59" s="55"/>
      <c r="H59" s="55"/>
      <c r="I59" s="56"/>
      <c r="J59" s="56"/>
      <c r="K59" s="56"/>
      <c r="L59" s="56"/>
      <c r="M59" s="56"/>
      <c r="N59" s="56"/>
      <c r="O59" s="56"/>
      <c r="P59" s="54"/>
    </row>
    <row r="60" spans="1:17" s="321" customFormat="1" ht="12.75">
      <c r="A60" s="315" t="s">
        <v>140</v>
      </c>
      <c r="B60" s="316"/>
      <c r="C60" s="316"/>
      <c r="D60" s="316"/>
      <c r="E60" s="316"/>
      <c r="F60" s="317"/>
      <c r="G60" s="318"/>
      <c r="H60" s="318"/>
      <c r="I60" s="319"/>
      <c r="J60" s="319"/>
      <c r="K60" s="319"/>
      <c r="L60" s="319"/>
      <c r="M60" s="319"/>
      <c r="N60" s="319"/>
      <c r="O60" s="319"/>
      <c r="P60" s="316"/>
      <c r="Q60" s="320"/>
    </row>
    <row r="61" spans="1:17" s="321" customFormat="1" ht="12.75">
      <c r="A61" s="322" t="s">
        <v>141</v>
      </c>
      <c r="B61" s="316"/>
      <c r="C61" s="316"/>
      <c r="D61" s="316"/>
      <c r="E61" s="316"/>
      <c r="F61" s="317"/>
      <c r="G61" s="318"/>
      <c r="H61" s="318"/>
      <c r="I61" s="319"/>
      <c r="J61" s="319"/>
      <c r="K61" s="319"/>
      <c r="L61" s="319"/>
      <c r="M61" s="319"/>
      <c r="N61" s="319"/>
      <c r="O61" s="319"/>
      <c r="P61" s="316"/>
      <c r="Q61" s="320"/>
    </row>
    <row r="62" spans="1:17" s="321" customFormat="1" ht="12.75">
      <c r="A62" s="322" t="s">
        <v>142</v>
      </c>
      <c r="B62" s="316"/>
      <c r="C62" s="316"/>
      <c r="D62" s="316"/>
      <c r="E62" s="316"/>
      <c r="F62" s="317"/>
      <c r="G62" s="318"/>
      <c r="H62" s="318"/>
      <c r="I62" s="319"/>
      <c r="J62" s="319"/>
      <c r="K62" s="319"/>
      <c r="L62" s="319"/>
      <c r="M62" s="319"/>
      <c r="N62" s="319"/>
      <c r="O62" s="319"/>
      <c r="P62" s="316"/>
      <c r="Q62" s="320"/>
    </row>
    <row r="63" spans="1:17" s="321" customFormat="1" ht="12.75">
      <c r="A63" s="322" t="s">
        <v>66</v>
      </c>
      <c r="B63" s="316"/>
      <c r="C63" s="316"/>
      <c r="D63" s="316"/>
      <c r="E63" s="316"/>
      <c r="F63" s="317"/>
      <c r="G63" s="318"/>
      <c r="H63" s="318"/>
      <c r="I63" s="319"/>
      <c r="J63" s="319"/>
      <c r="K63" s="319"/>
      <c r="L63" s="319"/>
      <c r="M63" s="319"/>
      <c r="N63" s="319"/>
      <c r="O63" s="319"/>
      <c r="P63" s="316"/>
      <c r="Q63" s="320"/>
    </row>
    <row r="64" spans="1:17" s="321" customFormat="1" ht="12.75">
      <c r="A64" s="322" t="s">
        <v>143</v>
      </c>
      <c r="B64" s="316"/>
      <c r="C64" s="316"/>
      <c r="D64" s="316"/>
      <c r="E64" s="316"/>
      <c r="F64" s="317"/>
      <c r="G64" s="318"/>
      <c r="H64" s="318"/>
      <c r="I64" s="319"/>
      <c r="J64" s="319"/>
      <c r="K64" s="319"/>
      <c r="L64" s="319"/>
      <c r="M64" s="319"/>
      <c r="N64" s="319"/>
      <c r="O64" s="319"/>
      <c r="P64" s="316"/>
      <c r="Q64" s="320"/>
    </row>
    <row r="65" spans="1:16" ht="12.75">
      <c r="A65" s="63" t="s">
        <v>73</v>
      </c>
      <c r="B65" s="54"/>
      <c r="C65" s="54"/>
      <c r="D65" s="54"/>
      <c r="E65" s="54"/>
      <c r="F65" s="314"/>
      <c r="G65" s="55"/>
      <c r="H65" s="55"/>
      <c r="I65" s="56"/>
      <c r="J65" s="56"/>
      <c r="K65" s="56"/>
      <c r="L65" s="56"/>
      <c r="M65" s="56"/>
      <c r="N65" s="56"/>
      <c r="O65" s="56"/>
      <c r="P65" s="54"/>
    </row>
    <row r="66" spans="1:16" ht="12.75">
      <c r="A66" s="64" t="s">
        <v>101</v>
      </c>
      <c r="B66" s="54"/>
      <c r="C66" s="54"/>
      <c r="D66" s="54"/>
      <c r="E66" s="54"/>
      <c r="F66" s="314"/>
      <c r="G66" s="55"/>
      <c r="H66" s="55"/>
      <c r="I66" s="56"/>
      <c r="J66" s="56"/>
      <c r="K66" s="56"/>
      <c r="L66" s="56"/>
      <c r="M66" s="56"/>
      <c r="N66" s="56"/>
      <c r="O66" s="56"/>
      <c r="P66" s="54"/>
    </row>
    <row r="67" spans="1:16" ht="12.75">
      <c r="A67" s="65" t="s">
        <v>74</v>
      </c>
      <c r="B67" s="54"/>
      <c r="C67" s="54"/>
      <c r="D67" s="54"/>
      <c r="E67" s="54"/>
      <c r="F67" s="314"/>
      <c r="G67" s="55"/>
      <c r="H67" s="55"/>
      <c r="I67" s="56"/>
      <c r="J67" s="56"/>
      <c r="K67" s="56"/>
      <c r="L67" s="56"/>
      <c r="M67" s="56"/>
      <c r="N67" s="56"/>
      <c r="O67" s="56"/>
      <c r="P67" s="54"/>
    </row>
    <row r="68" spans="1:16" ht="12.75">
      <c r="A68" s="54"/>
      <c r="B68" s="54"/>
      <c r="C68" s="54"/>
      <c r="D68" s="54"/>
      <c r="E68" s="54"/>
      <c r="F68" s="314"/>
      <c r="G68" s="55"/>
      <c r="H68" s="55"/>
      <c r="I68" s="56"/>
      <c r="J68" s="56"/>
      <c r="K68" s="56"/>
      <c r="L68" s="56"/>
      <c r="M68" s="56"/>
      <c r="N68" s="56"/>
      <c r="O68" s="56"/>
      <c r="P68" s="54"/>
    </row>
    <row r="69" spans="1:16" ht="12.75">
      <c r="A69" s="54"/>
      <c r="B69" s="54"/>
      <c r="C69" s="54"/>
      <c r="D69" s="54"/>
      <c r="E69" s="54"/>
      <c r="F69" s="314"/>
      <c r="G69" s="55"/>
      <c r="H69" s="55"/>
      <c r="I69" s="56"/>
      <c r="J69" s="56"/>
      <c r="K69" s="56"/>
      <c r="L69" s="56"/>
      <c r="M69" s="56"/>
      <c r="N69" s="56"/>
      <c r="O69" s="56"/>
      <c r="P69" s="54"/>
    </row>
    <row r="70" spans="1:16" ht="12.75">
      <c r="A70" s="54"/>
      <c r="B70" s="54"/>
      <c r="C70" s="54"/>
      <c r="D70" s="54"/>
      <c r="E70" s="54"/>
      <c r="F70" s="314"/>
      <c r="G70" s="55"/>
      <c r="H70" s="55"/>
      <c r="I70" s="56"/>
      <c r="J70" s="56"/>
      <c r="K70" s="56"/>
      <c r="L70" s="56"/>
      <c r="M70" s="56"/>
      <c r="N70" s="56"/>
      <c r="O70" s="56"/>
      <c r="P70" s="54"/>
    </row>
    <row r="71" spans="1:16" ht="12.75">
      <c r="A71" s="54"/>
      <c r="B71" s="54"/>
      <c r="C71" s="54"/>
      <c r="D71" s="54"/>
      <c r="E71" s="54"/>
      <c r="F71" s="314"/>
      <c r="G71" s="55"/>
      <c r="H71" s="55"/>
      <c r="I71" s="56"/>
      <c r="J71" s="56"/>
      <c r="K71" s="56"/>
      <c r="L71" s="56"/>
      <c r="M71" s="56"/>
      <c r="N71" s="56"/>
      <c r="O71" s="56"/>
      <c r="P71" s="54"/>
    </row>
    <row r="72" spans="1:16" ht="12.75">
      <c r="A72" s="54"/>
      <c r="B72" s="54"/>
      <c r="C72" s="54"/>
      <c r="D72" s="54"/>
      <c r="E72" s="54"/>
      <c r="F72" s="314"/>
      <c r="G72" s="55"/>
      <c r="H72" s="55"/>
      <c r="I72" s="56"/>
      <c r="J72" s="56"/>
      <c r="K72" s="56"/>
      <c r="L72" s="56"/>
      <c r="M72" s="56"/>
      <c r="N72" s="56"/>
      <c r="O72" s="56"/>
      <c r="P72" s="54"/>
    </row>
  </sheetData>
  <mergeCells count="71">
    <mergeCell ref="A43:A50"/>
    <mergeCell ref="B43:B50"/>
    <mergeCell ref="D43:D44"/>
    <mergeCell ref="H43:H44"/>
    <mergeCell ref="C45:C46"/>
    <mergeCell ref="D45:D50"/>
    <mergeCell ref="C47:C48"/>
    <mergeCell ref="C49:C50"/>
    <mergeCell ref="M35:M42"/>
    <mergeCell ref="A37:A40"/>
    <mergeCell ref="H37:H38"/>
    <mergeCell ref="L37:L38"/>
    <mergeCell ref="D39:D42"/>
    <mergeCell ref="H39:H40"/>
    <mergeCell ref="L39:L40"/>
    <mergeCell ref="A41:A42"/>
    <mergeCell ref="H41:H42"/>
    <mergeCell ref="L41:L42"/>
    <mergeCell ref="A35:A36"/>
    <mergeCell ref="D35:D38"/>
    <mergeCell ref="H35:H36"/>
    <mergeCell ref="L35:L36"/>
    <mergeCell ref="H31:H32"/>
    <mergeCell ref="A33:A34"/>
    <mergeCell ref="D33:D34"/>
    <mergeCell ref="H33:H34"/>
    <mergeCell ref="M25:M26"/>
    <mergeCell ref="A27:A28"/>
    <mergeCell ref="B27:B42"/>
    <mergeCell ref="D27:D28"/>
    <mergeCell ref="H27:H28"/>
    <mergeCell ref="A29:A30"/>
    <mergeCell ref="D29:D30"/>
    <mergeCell ref="H29:H30"/>
    <mergeCell ref="A31:A32"/>
    <mergeCell ref="D31:D32"/>
    <mergeCell ref="M19:M22"/>
    <mergeCell ref="Q19:Q26"/>
    <mergeCell ref="D21:D22"/>
    <mergeCell ref="H21:H22"/>
    <mergeCell ref="L21:L22"/>
    <mergeCell ref="D23:D24"/>
    <mergeCell ref="H23:H24"/>
    <mergeCell ref="D25:D26"/>
    <mergeCell ref="H25:H26"/>
    <mergeCell ref="L25:L26"/>
    <mergeCell ref="D15:D18"/>
    <mergeCell ref="H15:H18"/>
    <mergeCell ref="L17:L18"/>
    <mergeCell ref="A19:A24"/>
    <mergeCell ref="B19:B26"/>
    <mergeCell ref="D19:D20"/>
    <mergeCell ref="H19:H20"/>
    <mergeCell ref="L19:L20"/>
    <mergeCell ref="A25:A26"/>
    <mergeCell ref="N5:Q5"/>
    <mergeCell ref="E6:E7"/>
    <mergeCell ref="F6:F7"/>
    <mergeCell ref="G6:G7"/>
    <mergeCell ref="I6:I7"/>
    <mergeCell ref="J6:J7"/>
    <mergeCell ref="K6:K7"/>
    <mergeCell ref="L6:M6"/>
    <mergeCell ref="N6:N7"/>
    <mergeCell ref="A3:M3"/>
    <mergeCell ref="A5:A7"/>
    <mergeCell ref="B5:B7"/>
    <mergeCell ref="C5:C7"/>
    <mergeCell ref="D5:D7"/>
    <mergeCell ref="E5:H5"/>
    <mergeCell ref="I5:M5"/>
  </mergeCells>
  <hyperlinks>
    <hyperlink ref="A1" r:id="rId1" display="http://www.midural.ru/rek/2008/2008_170.doc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2013-01-30T10:11:05Z</cp:lastPrinted>
  <dcterms:created xsi:type="dcterms:W3CDTF">2012-10-04T07:38:59Z</dcterms:created>
  <dcterms:modified xsi:type="dcterms:W3CDTF">2014-12-17T09:05:45Z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